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30" windowWidth="11640" windowHeight="5760"/>
  </bookViews>
  <sheets>
    <sheet name="Model" sheetId="1" r:id="rId1"/>
  </sheets>
  <definedNames>
    <definedName name="_xlnm.Print_Area" localSheetId="0">Model!$A$1:$I$729</definedName>
  </definedNames>
  <calcPr calcId="125725"/>
</workbook>
</file>

<file path=xl/calcChain.xml><?xml version="1.0" encoding="utf-8"?>
<calcChain xmlns="http://schemas.openxmlformats.org/spreadsheetml/2006/main">
  <c r="E124" i="1"/>
  <c r="B307" l="1"/>
  <c r="B583"/>
  <c r="B582"/>
  <c r="E583" s="1"/>
  <c r="B575"/>
  <c r="B574"/>
  <c r="B568"/>
  <c r="B567"/>
  <c r="E568" s="1"/>
  <c r="B560"/>
  <c r="B561"/>
  <c r="N598"/>
  <c r="P598" s="1"/>
  <c r="N593"/>
  <c r="P593" s="1"/>
  <c r="M601"/>
  <c r="M602" s="1"/>
  <c r="M603" s="1"/>
  <c r="M604" s="1"/>
  <c r="M605" s="1"/>
  <c r="M606" s="1"/>
  <c r="M607" s="1"/>
  <c r="M608" s="1"/>
  <c r="M609" s="1"/>
  <c r="M610" s="1"/>
  <c r="M611" s="1"/>
  <c r="M612" s="1"/>
  <c r="M613" s="1"/>
  <c r="M614" s="1"/>
  <c r="M615" s="1"/>
  <c r="M616" s="1"/>
  <c r="M617" s="1"/>
  <c r="M618" s="1"/>
  <c r="M619" s="1"/>
  <c r="M620" s="1"/>
  <c r="M621" s="1"/>
  <c r="M622" s="1"/>
  <c r="M623" s="1"/>
  <c r="M624" s="1"/>
  <c r="M625" s="1"/>
  <c r="M626" s="1"/>
  <c r="M627" s="1"/>
  <c r="B480"/>
  <c r="D480" s="1"/>
  <c r="B467"/>
  <c r="D481" s="1"/>
  <c r="C467"/>
  <c r="D482" s="1"/>
  <c r="D467"/>
  <c r="D483" s="1"/>
  <c r="E467"/>
  <c r="D484" s="1"/>
  <c r="C662"/>
  <c r="B678" s="1"/>
  <c r="C645"/>
  <c r="D672" s="1"/>
  <c r="H656"/>
  <c r="B289"/>
  <c r="B288"/>
  <c r="B287"/>
  <c r="C280"/>
  <c r="D717"/>
  <c r="D727"/>
  <c r="D729" s="1"/>
  <c r="D705"/>
  <c r="D638"/>
  <c r="B546"/>
  <c r="B532"/>
  <c r="E554"/>
  <c r="E561"/>
  <c r="C217"/>
  <c r="C204"/>
  <c r="C175"/>
  <c r="D175"/>
  <c r="B175"/>
  <c r="C124"/>
  <c r="B25"/>
  <c r="B484"/>
  <c r="B483"/>
  <c r="B482"/>
  <c r="B481"/>
  <c r="C517" s="1"/>
  <c r="A467"/>
  <c r="D306"/>
  <c r="D307" s="1"/>
  <c r="E306"/>
  <c r="C306"/>
  <c r="C307" s="1"/>
  <c r="C390"/>
  <c r="D390"/>
  <c r="B390"/>
  <c r="B391" s="1"/>
  <c r="G391" s="1"/>
  <c r="C391"/>
  <c r="D391"/>
  <c r="E391"/>
  <c r="D350"/>
  <c r="D351" s="1"/>
  <c r="E350"/>
  <c r="C350"/>
  <c r="C351" s="1"/>
  <c r="C428"/>
  <c r="D428"/>
  <c r="B428"/>
  <c r="B429" s="1"/>
  <c r="G429" s="1"/>
  <c r="C429"/>
  <c r="D429"/>
  <c r="E429"/>
  <c r="E307"/>
  <c r="E593"/>
  <c r="C602" s="1"/>
  <c r="B602"/>
  <c r="D602" s="1"/>
  <c r="C603"/>
  <c r="C456"/>
  <c r="C376"/>
  <c r="E351"/>
  <c r="C418"/>
  <c r="C339"/>
  <c r="E138"/>
  <c r="D138"/>
  <c r="C138"/>
  <c r="B138"/>
  <c r="E137"/>
  <c r="D137"/>
  <c r="C137"/>
  <c r="B137"/>
  <c r="E136"/>
  <c r="D136"/>
  <c r="C136"/>
  <c r="B136"/>
  <c r="E135"/>
  <c r="D135"/>
  <c r="C135"/>
  <c r="B135"/>
  <c r="E134"/>
  <c r="D134"/>
  <c r="C134"/>
  <c r="B134"/>
  <c r="E133"/>
  <c r="D133"/>
  <c r="C133"/>
  <c r="B133"/>
  <c r="E40"/>
  <c r="D40"/>
  <c r="C40"/>
  <c r="B40"/>
  <c r="C469"/>
  <c r="E575"/>
  <c r="F656"/>
  <c r="H672"/>
  <c r="G351" l="1"/>
  <c r="F672"/>
  <c r="B674" s="1"/>
  <c r="D486"/>
  <c r="B664"/>
  <c r="E288"/>
  <c r="D656"/>
  <c r="C658" s="1"/>
  <c r="E602"/>
  <c r="O598"/>
  <c r="O605"/>
  <c r="O613"/>
  <c r="O621"/>
  <c r="O599"/>
  <c r="O607"/>
  <c r="O615"/>
  <c r="O623"/>
  <c r="O626"/>
  <c r="O622"/>
  <c r="O618"/>
  <c r="O614"/>
  <c r="O610"/>
  <c r="O606"/>
  <c r="O602"/>
  <c r="O601"/>
  <c r="O609"/>
  <c r="O617"/>
  <c r="O625"/>
  <c r="O603"/>
  <c r="O611"/>
  <c r="O619"/>
  <c r="O627"/>
  <c r="O624"/>
  <c r="O620"/>
  <c r="O616"/>
  <c r="O612"/>
  <c r="O608"/>
  <c r="O604"/>
  <c r="O600"/>
  <c r="G307"/>
  <c r="C604"/>
  <c r="Q598" l="1"/>
  <c r="O628"/>
  <c r="F602"/>
  <c r="B603" s="1"/>
  <c r="G594"/>
  <c r="R598" l="1"/>
  <c r="N599" s="1"/>
  <c r="D603"/>
  <c r="P599" l="1"/>
  <c r="E603"/>
  <c r="F603" l="1"/>
  <c r="B604" s="1"/>
  <c r="Q599"/>
  <c r="R599" l="1"/>
  <c r="N600" s="1"/>
  <c r="D604"/>
  <c r="E604" l="1"/>
  <c r="H594"/>
  <c r="P600"/>
  <c r="Q600" l="1"/>
  <c r="I594"/>
  <c r="F604"/>
  <c r="R600" l="1"/>
  <c r="N601" s="1"/>
  <c r="P601" l="1"/>
  <c r="Q601" l="1"/>
  <c r="R601" l="1"/>
  <c r="N602" s="1"/>
  <c r="P602" l="1"/>
  <c r="Q602" s="1"/>
  <c r="R602" l="1"/>
  <c r="N603" s="1"/>
  <c r="P603" l="1"/>
  <c r="Q603" s="1"/>
  <c r="R603" s="1"/>
  <c r="N604" s="1"/>
  <c r="P604" l="1"/>
  <c r="Q604" s="1"/>
  <c r="R604" s="1"/>
  <c r="N605" s="1"/>
  <c r="P605" l="1"/>
  <c r="Q605" s="1"/>
  <c r="R605" s="1"/>
  <c r="N606" s="1"/>
  <c r="P606" l="1"/>
  <c r="Q606" s="1"/>
  <c r="R606" s="1"/>
  <c r="N607" s="1"/>
  <c r="P607" l="1"/>
  <c r="Q607" s="1"/>
  <c r="R607" s="1"/>
  <c r="N608" s="1"/>
  <c r="P608" l="1"/>
  <c r="Q608" s="1"/>
  <c r="R608" s="1"/>
  <c r="N609" s="1"/>
  <c r="P609" l="1"/>
  <c r="Q609" s="1"/>
  <c r="R609" s="1"/>
  <c r="N610" s="1"/>
  <c r="P610" l="1"/>
  <c r="Q610" s="1"/>
  <c r="R610" s="1"/>
  <c r="N611" s="1"/>
  <c r="P611" l="1"/>
  <c r="Q611" s="1"/>
  <c r="R611" s="1"/>
  <c r="N612" s="1"/>
  <c r="P612" l="1"/>
  <c r="Q612" s="1"/>
  <c r="R612" s="1"/>
  <c r="N613" s="1"/>
  <c r="P613" l="1"/>
  <c r="Q613" s="1"/>
  <c r="R613" s="1"/>
  <c r="N614" s="1"/>
  <c r="P614" l="1"/>
  <c r="Q614" s="1"/>
  <c r="R614" s="1"/>
  <c r="N615" s="1"/>
  <c r="P615" l="1"/>
  <c r="Q615" s="1"/>
  <c r="R615" s="1"/>
  <c r="N616" s="1"/>
  <c r="P616" l="1"/>
  <c r="Q616" s="1"/>
  <c r="R616" s="1"/>
  <c r="N617" s="1"/>
  <c r="P617" l="1"/>
  <c r="Q617" s="1"/>
  <c r="R617" s="1"/>
  <c r="N618" s="1"/>
  <c r="P618" l="1"/>
  <c r="Q618" s="1"/>
  <c r="R618" s="1"/>
  <c r="N619" s="1"/>
  <c r="P619" l="1"/>
  <c r="Q619" s="1"/>
  <c r="R619" s="1"/>
  <c r="N620" s="1"/>
  <c r="P620" l="1"/>
  <c r="Q620" s="1"/>
  <c r="R620" s="1"/>
  <c r="N621" s="1"/>
  <c r="P621" l="1"/>
  <c r="Q621" s="1"/>
  <c r="R621" s="1"/>
  <c r="N622" s="1"/>
  <c r="P622" l="1"/>
  <c r="Q622" s="1"/>
  <c r="R622" s="1"/>
  <c r="N623" s="1"/>
  <c r="P623" l="1"/>
  <c r="Q623" s="1"/>
  <c r="R623" s="1"/>
  <c r="N624" s="1"/>
  <c r="P624" l="1"/>
  <c r="Q624" s="1"/>
  <c r="R624" s="1"/>
  <c r="N625" s="1"/>
  <c r="P625" l="1"/>
  <c r="Q625" s="1"/>
  <c r="R625" s="1"/>
  <c r="N626" s="1"/>
  <c r="P626" l="1"/>
  <c r="Q626" s="1"/>
  <c r="R626" s="1"/>
  <c r="N627" s="1"/>
  <c r="P627" l="1"/>
  <c r="Q627" l="1"/>
  <c r="P628"/>
  <c r="Q628" l="1"/>
  <c r="R627"/>
</calcChain>
</file>

<file path=xl/comments1.xml><?xml version="1.0" encoding="utf-8"?>
<comments xmlns="http://schemas.openxmlformats.org/spreadsheetml/2006/main">
  <authors>
    <author>Bart Kreps</author>
  </authors>
  <commentList>
    <comment ref="B635" authorId="0">
      <text>
        <r>
          <rPr>
            <b/>
            <sz val="8"/>
            <color indexed="81"/>
            <rFont val="Tahoma"/>
            <family val="2"/>
          </rPr>
          <t>11.33463%/365</t>
        </r>
        <r>
          <rPr>
            <sz val="10"/>
            <color indexed="81"/>
            <rFont val="Tahoma"/>
            <family val="2"/>
          </rPr>
          <t xml:space="preserve">
</t>
        </r>
      </text>
    </comment>
  </commentList>
</comments>
</file>

<file path=xl/sharedStrings.xml><?xml version="1.0" encoding="utf-8"?>
<sst xmlns="http://schemas.openxmlformats.org/spreadsheetml/2006/main" count="262" uniqueCount="170">
  <si>
    <t>FUTURE VALUE</t>
  </si>
  <si>
    <t>Interest rate</t>
  </si>
  <si>
    <t>Time period</t>
  </si>
  <si>
    <t>Cash flow</t>
  </si>
  <si>
    <t>FV  =</t>
  </si>
  <si>
    <t>Present Value</t>
  </si>
  <si>
    <t>PV  =</t>
  </si>
  <si>
    <t>SOLVING FOR I</t>
  </si>
  <si>
    <t>N</t>
  </si>
  <si>
    <t>PV</t>
  </si>
  <si>
    <t xml:space="preserve">I  = </t>
  </si>
  <si>
    <t>FV</t>
  </si>
  <si>
    <t>I</t>
  </si>
  <si>
    <t>FUTURE VALUE OF AN ANNUITY</t>
  </si>
  <si>
    <t>PMT</t>
  </si>
  <si>
    <t>Annuity FV</t>
  </si>
  <si>
    <t>=</t>
  </si>
  <si>
    <t>PRESENT VALUE OF AN ANNUITY</t>
  </si>
  <si>
    <t>Annuity PV</t>
  </si>
  <si>
    <t>Or, you could use the function wizard for this ordinary annuity.</t>
  </si>
  <si>
    <t>SEMIANNUAL AND OTHER COMPOUNDING PERIODS</t>
  </si>
  <si>
    <t>PMT  =</t>
  </si>
  <si>
    <t>Now, construct an amortization table for the loan described above.</t>
  </si>
  <si>
    <t>Payment</t>
  </si>
  <si>
    <t>FV at year end</t>
  </si>
  <si>
    <t>Interest</t>
  </si>
  <si>
    <t>Principal</t>
  </si>
  <si>
    <t>I  =</t>
  </si>
  <si>
    <t>Cash Flows</t>
  </si>
  <si>
    <t>PV of Cash Flows</t>
  </si>
  <si>
    <t>NPV  =</t>
  </si>
  <si>
    <t>Annuity's FV:</t>
  </si>
  <si>
    <t xml:space="preserve">N </t>
  </si>
  <si>
    <t>N (years x 2)</t>
  </si>
  <si>
    <t>I  (I per year/2)</t>
  </si>
  <si>
    <t xml:space="preserve">      These are the basic inputs, in blue.</t>
  </si>
  <si>
    <t>PROBLEM</t>
  </si>
  <si>
    <t>Future Value Interest Factors</t>
  </si>
  <si>
    <t>Relationships among Future Value, Growth, Interest Rates, and Time</t>
  </si>
  <si>
    <t>Situation</t>
  </si>
  <si>
    <t>I%</t>
  </si>
  <si>
    <t>$100 lump sum at the end of year 2.</t>
  </si>
  <si>
    <t>Ordinary annuity of $100 per year for three years.</t>
  </si>
  <si>
    <t>Uneven cash flow stream.</t>
  </si>
  <si>
    <t>Finding Time to Double</t>
  </si>
  <si>
    <t>I =</t>
  </si>
  <si>
    <t>EFF% =</t>
  </si>
  <si>
    <t>/</t>
  </si>
  <si>
    <t>Inputs</t>
  </si>
  <si>
    <t>(1</t>
  </si>
  <si>
    <t>EAR</t>
  </si>
  <si>
    <t>&gt;</t>
  </si>
  <si>
    <t>?</t>
  </si>
  <si>
    <t>Finding N, the number of periods</t>
  </si>
  <si>
    <t>Use the function NPER, as shown below.</t>
  </si>
  <si>
    <t>To find the present value of the annuity due, this problem is solved just like the previous problem, except that the payments occur in periods 0 through 2.</t>
  </si>
  <si>
    <t>Larger, because interest is earned on interest.</t>
  </si>
  <si>
    <t>d.  If you want an investment to double in three years, what interest rate must it earn?</t>
  </si>
  <si>
    <t>The procedure for solving this problems follows the previous example with one notable exception.  Since, the payments occur at the beginning of each year, the first annuity payment occurs in time period 0, and the last occurs in time period 2.</t>
  </si>
  <si>
    <t>Additionally, using the function wizard for this problem is exactly like above, but we enter a "1" instead of a "0" into the "Type" field.</t>
  </si>
  <si>
    <t>Once again, Excel has a special function for this calculation.  We suggest using either a financial calculator or the function wizard to solve this type of problem, because of its complexity.  The procedure can be carried out using the function wizard, by selecting the "Rate" function from the list of financial functions in the "Paste Function" dialog box.  Upon entering the time, present value, and future value, the interest rate can be found.  Note that you can either type the data in or else activate the menu slot and then click on the appropriate cell.</t>
  </si>
  <si>
    <t xml:space="preserve">With a spreadsheet, calculating FVIF's is a simple operation, and we can use it to graph the relationship between future value, growth, interest rates, and time.  A similar table can be found in the textbook, along with a corresponding graph. </t>
  </si>
  <si>
    <t>As we show above, the first way to solve for the present value of this uneven cash flow stream is to use the time line to find the present value of each of the cash flows in the periods in which they occur, then sum all the present values.  This procedure will yield the correct present value.</t>
  </si>
  <si>
    <t>This problem could also be set up in a column format; it is a matter of personal preference as to which format is easier to interpret and use. Once we have converted our data into a data table, we can solve for the present value of each of the cash flows (like we did previously) and add all of the present values together.</t>
  </si>
  <si>
    <t>With, the financial calculator, we could enter each of these cash flows and the discount rate, and simply press NPV for the present value of the cash flow stream.  In Excel, we can perform a similar calculation by using the "NPV" function.  While this function is very similar, there is a key distinction.  In the cash flow register of your calculator, the first entry you make would be the cash flow to occur in time period zero.  However, the "NPV" function interprets the first data entry as being the cash flow in time period one.  Therefore, the initial cash flow must be added seperately.  In this particular example, the initial cash flow is zero.</t>
  </si>
  <si>
    <t>The periodic is associated with the number of compounding periods per year.  M = 4 quarterly,  12 for monthly, and 360 or 365 for annual compounding.</t>
  </si>
  <si>
    <t>I  (I per year/4)</t>
  </si>
  <si>
    <t>I  (I per year/12)</t>
  </si>
  <si>
    <t>N (years x 4)</t>
  </si>
  <si>
    <t>N (years x 12)</t>
  </si>
  <si>
    <t>j.  (1.) What would the required payment be on a $1,000 loan that is to be repaid in three equal installments at the end of each of the next three years if the interest rate is 10%?</t>
  </si>
  <si>
    <t>FV =</t>
  </si>
  <si>
    <t>N (years x 365)</t>
  </si>
  <si>
    <t>Annual rate =</t>
  </si>
  <si>
    <t>Periods per year =</t>
  </si>
  <si>
    <t>Periodic rate =</t>
  </si>
  <si>
    <t>Years</t>
  </si>
  <si>
    <t>Periods</t>
  </si>
  <si>
    <t>Cash Flow</t>
  </si>
  <si>
    <t>There are two approaches.  First, you could simply find the future value of each cash flow using the period rate and compounded for the appropriate number of periods, as shown below.</t>
  </si>
  <si>
    <t>FV of CF</t>
  </si>
  <si>
    <t>Total FV =</t>
  </si>
  <si>
    <t>Alternatively, you could calculate the annual effective rate and use this to find the future value of a 3-year annuity.</t>
  </si>
  <si>
    <t>Annual effective rate =</t>
  </si>
  <si>
    <t>Using the first approach, we find the present value of each individual cash flow using the periodic rate and the number of periods.</t>
  </si>
  <si>
    <t>PV of CF</t>
  </si>
  <si>
    <t>In the second approach, we use the annual effective rate to find the present value of a 3-year annuity.</t>
  </si>
  <si>
    <t>PV =</t>
  </si>
  <si>
    <t>Period (N)</t>
  </si>
  <si>
    <r>
      <t xml:space="preserve">e.  What is the difference between an ordinary annuity and an annuity due?  What type of annuity is shown below?  How would you change it to the other type of annuity? </t>
    </r>
    <r>
      <rPr>
        <b/>
        <sz val="10"/>
        <color indexed="16"/>
        <rFont val="Arial"/>
        <family val="2"/>
      </rPr>
      <t>See Ch 04 Mini Case Show.ppt</t>
    </r>
  </si>
  <si>
    <r>
      <t>CF</t>
    </r>
    <r>
      <rPr>
        <b/>
        <vertAlign val="subscript"/>
        <sz val="10"/>
        <rFont val="Arial"/>
        <family val="2"/>
      </rPr>
      <t>t</t>
    </r>
  </si>
  <si>
    <r>
      <t>FV</t>
    </r>
    <r>
      <rPr>
        <b/>
        <vertAlign val="subscript"/>
        <sz val="10"/>
        <rFont val="Arial"/>
        <family val="2"/>
      </rPr>
      <t>3</t>
    </r>
  </si>
  <si>
    <r>
      <t>PV</t>
    </r>
    <r>
      <rPr>
        <b/>
        <vertAlign val="subscript"/>
        <sz val="10"/>
        <rFont val="Arial"/>
        <family val="2"/>
      </rPr>
      <t>3</t>
    </r>
  </si>
  <si>
    <r>
      <t>PV</t>
    </r>
    <r>
      <rPr>
        <b/>
        <vertAlign val="subscript"/>
        <sz val="10"/>
        <rFont val="Arial"/>
        <family val="2"/>
      </rPr>
      <t>0</t>
    </r>
  </si>
  <si>
    <r>
      <t>I</t>
    </r>
    <r>
      <rPr>
        <b/>
        <vertAlign val="subscript"/>
        <sz val="10"/>
        <rFont val="Arial"/>
        <family val="2"/>
      </rPr>
      <t>PER</t>
    </r>
    <r>
      <rPr>
        <b/>
        <sz val="10"/>
        <rFont val="Arial"/>
        <family val="2"/>
      </rPr>
      <t xml:space="preserve"> =</t>
    </r>
  </si>
  <si>
    <r>
      <t>i</t>
    </r>
    <r>
      <rPr>
        <b/>
        <vertAlign val="subscript"/>
        <sz val="10"/>
        <rFont val="Arial"/>
        <family val="2"/>
      </rPr>
      <t>nom</t>
    </r>
    <r>
      <rPr>
        <b/>
        <sz val="10"/>
        <rFont val="Arial"/>
        <family val="2"/>
      </rPr>
      <t>/m</t>
    </r>
  </si>
  <si>
    <r>
      <t>(1+ I</t>
    </r>
    <r>
      <rPr>
        <b/>
        <vertAlign val="subscript"/>
        <sz val="10"/>
        <rFont val="Arial"/>
        <family val="2"/>
      </rPr>
      <t>NOM</t>
    </r>
    <r>
      <rPr>
        <b/>
        <sz val="10"/>
        <rFont val="Arial"/>
        <family val="2"/>
      </rPr>
      <t>/M)</t>
    </r>
    <r>
      <rPr>
        <b/>
        <vertAlign val="superscript"/>
        <sz val="10"/>
        <rFont val="Arial"/>
        <family val="2"/>
      </rPr>
      <t>M</t>
    </r>
  </si>
  <si>
    <r>
      <t>(10%/2))^</t>
    </r>
    <r>
      <rPr>
        <b/>
        <vertAlign val="superscript"/>
        <sz val="10"/>
        <rFont val="Arial"/>
        <family val="2"/>
      </rPr>
      <t>2</t>
    </r>
  </si>
  <si>
    <t>Assume that you are nearing graduation and have applied for a job with a local bank.  As part of the bank's evaluation process, you have been asked to take an examination that covers several financial analysis techniques.  The first section of the test addresses discounted cash flow analysis.  See how you would do by answering the following questions.</t>
  </si>
  <si>
    <t xml:space="preserve">Notice that we entered a value instead of a cell reference as the input for the problem for instructional purposes.  It's really better to enter cell values so that your spreadsheet can automatically reflect any changes to the input data.  This is one of the features that makes the spreadsheet such a valuable tool. </t>
  </si>
  <si>
    <t>Using the function wizard yields the following result:</t>
  </si>
  <si>
    <t xml:space="preserve">            Number of Years Discounted Back</t>
  </si>
  <si>
    <t>PRESENT VALUE (PV)</t>
  </si>
  <si>
    <t>Simply put, the present value (PV) is the value today of some future cash flow (or series of cash flows).  The interest rate used to "discount" a given cash flow is the opportunity cost rate, and is equivalent to the next best investment alternative of the same risk.</t>
  </si>
  <si>
    <t>c.  We sometimes need to find how long it will take a sum of money (or anything else) to grow to some specified amount.  For example, if a company's sales are growing at a rate of 20% per year, how long will it take sales to double?</t>
  </si>
  <si>
    <t xml:space="preserve">f.  (1.) What is the future value of a 3-year ordinary annuity of $100 if the appropriate interest rate is 10%? </t>
  </si>
  <si>
    <t>As explained below, one way to solve this problem is to find the future value of each of the annuity payments.  However, this is tedious, especially if a lot of years are involved.  In the following example, we use the input data of the interest rate and time to calculate the future value in time period 3 of each individual cash flow.  Lastly, we take the sum of all the future values, which gives us the future value of the entire annuity.</t>
  </si>
  <si>
    <t xml:space="preserve"> Σ=</t>
  </si>
  <si>
    <t>An easier procedure is to solving for the future value of an annuity with the function wizard.  This procedure is similar to that of a lump sum future value.  Whereas before we left the "Pmt" field blank, now we insert the annuity payment ($100 in this case).  First, we access the "FV" function box from the list of financial functions.  Then, we input our new data.  A key thing to watch is the "Type" input box.  Previously, we left this box alone.  An "0" or no entry in the box indicates an ordinary annuity, and a "1" indicates an annuity due.  Though we can leave the box blank, it is a good habit to enter a "0" in the field.</t>
  </si>
  <si>
    <t>Using the function wizard, we follow the same procedure as above, except remember to enter a "1" to tell Excel that in this problem the payments occur at the beginning of the periods.</t>
  </si>
  <si>
    <t>PV of CF stream =</t>
  </si>
  <si>
    <t>This is the number of periods per year, m.</t>
  </si>
  <si>
    <t>m=periods/yr</t>
  </si>
  <si>
    <r>
      <t>I</t>
    </r>
    <r>
      <rPr>
        <b/>
        <vertAlign val="subscript"/>
        <sz val="9"/>
        <rFont val="Arial"/>
        <family val="2"/>
      </rPr>
      <t xml:space="preserve">NOM </t>
    </r>
    <r>
      <rPr>
        <b/>
        <sz val="9"/>
        <rFont val="Arial"/>
        <family val="2"/>
      </rPr>
      <t>(quarterly)</t>
    </r>
  </si>
  <si>
    <t>This is the rate stated in contracts.</t>
  </si>
  <si>
    <r>
      <t>h.  (1.) Identify (a) the stated, or quoted, or nominal rate (i</t>
    </r>
    <r>
      <rPr>
        <b/>
        <vertAlign val="subscript"/>
        <sz val="10"/>
        <color indexed="18"/>
        <rFont val="Arial"/>
        <family val="2"/>
      </rPr>
      <t>Nom</t>
    </r>
    <r>
      <rPr>
        <b/>
        <sz val="10"/>
        <color indexed="18"/>
        <rFont val="Arial"/>
        <family val="2"/>
      </rPr>
      <t>) and (b) the periodic rate (i</t>
    </r>
    <r>
      <rPr>
        <b/>
        <vertAlign val="subscript"/>
        <sz val="10"/>
        <color indexed="18"/>
        <rFont val="Arial"/>
        <family val="2"/>
      </rPr>
      <t>PER</t>
    </r>
    <r>
      <rPr>
        <b/>
        <sz val="10"/>
        <color indexed="18"/>
        <rFont val="Arial"/>
        <family val="2"/>
      </rPr>
      <t>).</t>
    </r>
  </si>
  <si>
    <t>The effective annual rate is the annual rate that causes the PV to grow to the same FV as under multiple compounding periods.</t>
  </si>
  <si>
    <t xml:space="preserve">       -</t>
  </si>
  <si>
    <t xml:space="preserve">        +</t>
  </si>
  <si>
    <t>What is the FV with semiannual compounding?</t>
  </si>
  <si>
    <t>What is the FV with quarterly compounding?</t>
  </si>
  <si>
    <t>What is the FV with monthly compounding?</t>
  </si>
  <si>
    <t>What is the FV with daily compounding?</t>
  </si>
  <si>
    <t>Total pmts</t>
  </si>
  <si>
    <t>Tot. int. paid</t>
  </si>
  <si>
    <t>Tot. prin. pd</t>
  </si>
  <si>
    <t>End. Amt.</t>
  </si>
  <si>
    <t>Beg. Amt.</t>
  </si>
  <si>
    <t>Σ  =</t>
  </si>
  <si>
    <t>See which provides the greater future wealth</t>
  </si>
  <si>
    <t>Bank account:</t>
  </si>
  <si>
    <t xml:space="preserve">  &lt;</t>
  </si>
  <si>
    <t>$1,000, so buy the note.</t>
  </si>
  <si>
    <t>See which has the greater present value</t>
  </si>
  <si>
    <t>PV of the note:</t>
  </si>
  <si>
    <t xml:space="preserve"> &gt; $859 cost, so buy the note.</t>
  </si>
  <si>
    <t>See which has the higher effective rate of return, EFF%</t>
  </si>
  <si>
    <t xml:space="preserve"> per day</t>
  </si>
  <si>
    <t xml:space="preserve"> so buy the note.</t>
  </si>
  <si>
    <t xml:space="preserve">SETUP FOR A 30 YEAR MORTGAGE.  GRAPH BELOW. THE LONGER THE </t>
  </si>
  <si>
    <t>MATURITY, THE SMALLER THE INITIAL PRINCIPAL PAYMENT.</t>
  </si>
  <si>
    <t>Note: See Columns M</t>
  </si>
  <si>
    <t>through R for a 30 year</t>
  </si>
  <si>
    <t>mortgage example.</t>
  </si>
  <si>
    <t>a.  Draw time lines for (1) a $100 lump sum cash flow at the end of Year 2, (2) an ordinary annuity of $100 per year for 3 years, and (3) an uneven cash flow stream of -$50, $100, $75, and $50 at the end of Years 0 through 3.</t>
  </si>
  <si>
    <t>g.  What is the present value of the following uneven cash flow stream?  The appropriate interest rate is 10%, compounded annually.</t>
  </si>
  <si>
    <t>k.  On January 1, you deposit $100 in an account that pays a nominal (or quoted) interest rate of 11.33463%, with interest added (compounded) daily.  How much will you have in your account on October 1, or 9 months later?  (273 days)</t>
  </si>
  <si>
    <t>l.  (1.) What is the value at the end of Year 3 of the following cash flow stream if the quoted interest rate is 10%, compounded semiannually?</t>
  </si>
  <si>
    <t>m.  Suppose someone offered to sell you a note calling for the payment of $1,000 in 15 months (or 456 days).  They offer to sell it to you for $850.  You have $850 in a bank time deposit that pays a 6.76649% nominal rate with daily compounding, which is a 7% effective annual interest rate, and you plan to leave the money in the bank unless you buy the note.  The note is not risky--you are sure it will be paid on schedule.  Should you buy the note?  Check the decision in three ways:  (1) by comparing your future value if you buy the note versus leaving your money in the bank, (2) by comparing the PV of the note with your current bank account, and (3) by comparing the EFF% on the note versus that of the bank account.</t>
  </si>
  <si>
    <r>
      <t>Note:  This problem was solved using the formula, FVn = PV (1+I)</t>
    </r>
    <r>
      <rPr>
        <b/>
        <vertAlign val="superscript"/>
        <sz val="10"/>
        <rFont val="Arial"/>
        <family val="2"/>
      </rPr>
      <t>N</t>
    </r>
    <r>
      <rPr>
        <b/>
        <sz val="10"/>
        <rFont val="Arial"/>
        <family val="2"/>
      </rPr>
      <t>.  However, there are a number of ways the problem could have used Excel's "Wizard Function".</t>
    </r>
  </si>
  <si>
    <r>
      <t xml:space="preserve">First, you must select the Function wizard icon found in the toolbar at the top of the screen, which looks like this: </t>
    </r>
    <r>
      <rPr>
        <b/>
        <i/>
        <sz val="10"/>
        <rFont val="Arial"/>
        <family val="2"/>
      </rPr>
      <t>f</t>
    </r>
    <r>
      <rPr>
        <b/>
        <i/>
        <vertAlign val="subscript"/>
        <sz val="10"/>
        <rFont val="Arial"/>
        <family val="2"/>
      </rPr>
      <t>x</t>
    </r>
    <r>
      <rPr>
        <b/>
        <sz val="10"/>
        <rFont val="Arial"/>
        <family val="2"/>
      </rPr>
      <t>.   When you get the "Insert Function " dialog box, select the category for Financial Functions, as shown below.</t>
    </r>
  </si>
  <si>
    <t>After selecting the "FV" function from the "Financial" category, we will be using the following dialog box to input our data.</t>
  </si>
  <si>
    <r>
      <t xml:space="preserve">b.  (1.) What's the </t>
    </r>
    <r>
      <rPr>
        <b/>
        <u/>
        <sz val="10"/>
        <color indexed="12"/>
        <rFont val="Arial"/>
        <family val="2"/>
      </rPr>
      <t>future value</t>
    </r>
    <r>
      <rPr>
        <b/>
        <sz val="10"/>
        <color indexed="12"/>
        <rFont val="Arial"/>
        <family val="2"/>
      </rPr>
      <t xml:space="preserve"> of an initial $100 after 3 years if it is invested in an account paying 10% annual interest?</t>
    </r>
  </si>
  <si>
    <r>
      <t xml:space="preserve">b.   (2) What is the </t>
    </r>
    <r>
      <rPr>
        <b/>
        <u/>
        <sz val="10"/>
        <color indexed="12"/>
        <rFont val="Arial"/>
        <family val="2"/>
      </rPr>
      <t>present value</t>
    </r>
    <r>
      <rPr>
        <b/>
        <sz val="10"/>
        <color indexed="12"/>
        <rFont val="Arial"/>
        <family val="2"/>
      </rPr>
      <t xml:space="preserve"> of $100 to be received in 3 years if the appropriate interest rate is 10%?</t>
    </r>
  </si>
  <si>
    <r>
      <t>We noted above the difficulty of solving this problem mathematically.  This is because it involves taking the N</t>
    </r>
    <r>
      <rPr>
        <b/>
        <vertAlign val="superscript"/>
        <sz val="10"/>
        <rFont val="Arial"/>
        <family val="2"/>
      </rPr>
      <t>th</t>
    </r>
    <r>
      <rPr>
        <b/>
        <sz val="10"/>
        <rFont val="Arial"/>
        <family val="2"/>
      </rPr>
      <t xml:space="preserve"> root of a value (an operation which generally requires either a calculator or a computer).  However, if you would like to know how to solve the problem mathematically, the formula is (FVn/PV)</t>
    </r>
    <r>
      <rPr>
        <b/>
        <vertAlign val="superscript"/>
        <sz val="10"/>
        <rFont val="Arial"/>
        <family val="2"/>
      </rPr>
      <t>(1/N)</t>
    </r>
    <r>
      <rPr>
        <b/>
        <sz val="10"/>
        <rFont val="Arial"/>
        <family val="2"/>
      </rPr>
      <t xml:space="preserve"> - 1, which is derived from the FV formula.</t>
    </r>
  </si>
  <si>
    <t>f.   (2.) What is the present value of the annuity?</t>
  </si>
  <si>
    <t>f.   (3.) What would the future and present values be if the annuity were an annuity due?</t>
  </si>
  <si>
    <t xml:space="preserve"> = Σ of PVs =</t>
  </si>
  <si>
    <r>
      <t>CF</t>
    </r>
    <r>
      <rPr>
        <b/>
        <vertAlign val="subscript"/>
        <sz val="10"/>
        <rFont val="Arial"/>
        <family val="2"/>
      </rPr>
      <t>N</t>
    </r>
  </si>
  <si>
    <t>Or</t>
  </si>
  <si>
    <r>
      <t>h.   (2.) Will the future value be larger or smaller if we compound an initial amount more often than annually, for example, every 6 months (</t>
    </r>
    <r>
      <rPr>
        <b/>
        <i/>
        <sz val="10"/>
        <color indexed="18"/>
        <rFont val="Arial"/>
        <family val="2"/>
      </rPr>
      <t>semiannually</t>
    </r>
    <r>
      <rPr>
        <b/>
        <sz val="10"/>
        <color indexed="18"/>
        <rFont val="Arial"/>
        <family val="2"/>
      </rPr>
      <t>), holding the stated interest rate constant?  Why?</t>
    </r>
  </si>
  <si>
    <t>h.  (3.) What is the future value of $100 after 5 years under 12% annual compounding?</t>
  </si>
  <si>
    <t>j.  (2.)  What is the annual interest expense for the borrower, and the annual interest income for the lender, during Year 2?</t>
  </si>
  <si>
    <r>
      <t xml:space="preserve">I. Will the effective annual rate ever be equal to the nominal (quoted) rate?  </t>
    </r>
    <r>
      <rPr>
        <b/>
        <sz val="10"/>
        <color indexed="10"/>
        <rFont val="Arial"/>
        <family val="2"/>
      </rPr>
      <t>Only if the compounding period is equal to 1 year.</t>
    </r>
  </si>
  <si>
    <t>l. (2.)  What is the PV of the same stream?</t>
  </si>
  <si>
    <r>
      <t xml:space="preserve">l.  (3.) Is the stream an annuity?  </t>
    </r>
    <r>
      <rPr>
        <b/>
        <sz val="10"/>
        <color indexed="53"/>
        <rFont val="Arial"/>
        <family val="2"/>
      </rPr>
      <t>No, because we don't have a payment for each compounding period.</t>
    </r>
  </si>
  <si>
    <r>
      <t xml:space="preserve">l. (4.) An important rule is that you should </t>
    </r>
    <r>
      <rPr>
        <b/>
        <i/>
        <sz val="10"/>
        <color indexed="18"/>
        <rFont val="Arial"/>
        <family val="2"/>
      </rPr>
      <t>never</t>
    </r>
    <r>
      <rPr>
        <b/>
        <sz val="10"/>
        <color indexed="18"/>
        <rFont val="Arial"/>
        <family val="2"/>
      </rPr>
      <t xml:space="preserve"> show a nominal rate on a time line or use it in calculations unless what condition holds?  (Hint:  Think of annual compounding, when i</t>
    </r>
    <r>
      <rPr>
        <b/>
        <vertAlign val="subscript"/>
        <sz val="10"/>
        <color indexed="18"/>
        <rFont val="Arial"/>
        <family val="2"/>
      </rPr>
      <t>NOM</t>
    </r>
    <r>
      <rPr>
        <b/>
        <sz val="10"/>
        <color indexed="18"/>
        <rFont val="Arial"/>
        <family val="2"/>
      </rPr>
      <t xml:space="preserve"> = EAR = i</t>
    </r>
    <r>
      <rPr>
        <b/>
        <vertAlign val="subscript"/>
        <sz val="10"/>
        <color indexed="18"/>
        <rFont val="Arial"/>
        <family val="2"/>
      </rPr>
      <t>PER</t>
    </r>
    <r>
      <rPr>
        <b/>
        <sz val="10"/>
        <color indexed="18"/>
        <rFont val="Arial"/>
        <family val="2"/>
      </rPr>
      <t>.)  What would be wrong with your answer to questions l(1) and l(2) if you used the nominal rate (10%) rather than the periodic rate (i</t>
    </r>
    <r>
      <rPr>
        <b/>
        <vertAlign val="subscript"/>
        <sz val="10"/>
        <color indexed="18"/>
        <rFont val="Arial"/>
        <family val="2"/>
      </rPr>
      <t>NOM</t>
    </r>
    <r>
      <rPr>
        <b/>
        <sz val="10"/>
        <color indexed="18"/>
        <rFont val="Arial"/>
        <family val="2"/>
      </rPr>
      <t xml:space="preserve">/2 = 10%/2 = 5%)?  </t>
    </r>
    <r>
      <rPr>
        <b/>
        <sz val="10"/>
        <color indexed="53"/>
        <rFont val="Arial"/>
        <family val="2"/>
      </rPr>
      <t>Use the nominal rate only for annual compounding.</t>
    </r>
  </si>
  <si>
    <t>After selecting the category for Financial functions, scroll down until you can selet the FV function, as show below. Alternatively, select the menu Formulas, then then select Financial, then pick FV.</t>
  </si>
  <si>
    <t>This problem can also be solved using the function wizard using a procedure similar to that for the FV function.  Begin by putting the pointer on the cell in which you want to display the result.  Then, after selecting the "PV" function from the "Paste Function" box, the input data for the problem must be entered.  Then click OK to get the result, $75.13.</t>
  </si>
  <si>
    <t>Time Value of Money</t>
  </si>
</sst>
</file>

<file path=xl/styles.xml><?xml version="1.0" encoding="utf-8"?>
<styleSheet xmlns="http://schemas.openxmlformats.org/spreadsheetml/2006/main">
  <numFmts count="7">
    <numFmt numFmtId="6" formatCode="&quot;$&quot;#,##0_);[Red]\(&quot;$&quot;#,##0\)"/>
    <numFmt numFmtId="8" formatCode="&quot;$&quot;#,##0.00_);[Red]\(&quot;$&quot;#,##0.00\)"/>
    <numFmt numFmtId="44" formatCode="_(&quot;$&quot;* #,##0.00_);_(&quot;$&quot;* \(#,##0.00\);_(&quot;$&quot;* &quot;-&quot;??_);_(@_)"/>
    <numFmt numFmtId="164" formatCode="0.0000"/>
    <numFmt numFmtId="165" formatCode="0.0"/>
    <numFmt numFmtId="166" formatCode="&quot;$&quot;#,##0.00"/>
    <numFmt numFmtId="167" formatCode="0.000000%"/>
  </numFmts>
  <fonts count="39">
    <font>
      <sz val="10"/>
      <name val="Arial"/>
    </font>
    <font>
      <sz val="10"/>
      <name val="Arial"/>
      <family val="2"/>
    </font>
    <font>
      <sz val="10"/>
      <color indexed="81"/>
      <name val="Tahoma"/>
      <family val="2"/>
    </font>
    <font>
      <b/>
      <sz val="8"/>
      <color indexed="81"/>
      <name val="Tahoma"/>
      <family val="2"/>
    </font>
    <font>
      <b/>
      <sz val="10"/>
      <name val="Arial"/>
      <family val="2"/>
    </font>
    <font>
      <b/>
      <sz val="8"/>
      <name val="Arial"/>
      <family val="2"/>
    </font>
    <font>
      <b/>
      <sz val="12"/>
      <color indexed="16"/>
      <name val="Arial"/>
      <family val="2"/>
    </font>
    <font>
      <b/>
      <sz val="12"/>
      <color indexed="18"/>
      <name val="Arial"/>
      <family val="2"/>
    </font>
    <font>
      <b/>
      <sz val="12"/>
      <color indexed="60"/>
      <name val="Arial"/>
      <family val="2"/>
    </font>
    <font>
      <b/>
      <sz val="10"/>
      <color indexed="18"/>
      <name val="Arial"/>
      <family val="2"/>
    </font>
    <font>
      <sz val="10"/>
      <color indexed="18"/>
      <name val="Arial"/>
      <family val="2"/>
    </font>
    <font>
      <sz val="10"/>
      <name val="Arial"/>
      <family val="2"/>
    </font>
    <font>
      <b/>
      <sz val="11"/>
      <color indexed="16"/>
      <name val="Arial"/>
      <family val="2"/>
    </font>
    <font>
      <b/>
      <sz val="10"/>
      <color indexed="17"/>
      <name val="Arial"/>
      <family val="2"/>
    </font>
    <font>
      <b/>
      <sz val="10"/>
      <color indexed="12"/>
      <name val="Arial"/>
      <family val="2"/>
    </font>
    <font>
      <b/>
      <sz val="10"/>
      <color indexed="10"/>
      <name val="Arial"/>
      <family val="2"/>
    </font>
    <font>
      <b/>
      <sz val="10"/>
      <color indexed="16"/>
      <name val="Arial"/>
      <family val="2"/>
    </font>
    <font>
      <b/>
      <sz val="10"/>
      <color indexed="57"/>
      <name val="Arial"/>
      <family val="2"/>
    </font>
    <font>
      <b/>
      <sz val="10"/>
      <color indexed="20"/>
      <name val="Arial"/>
      <family val="2"/>
    </font>
    <font>
      <b/>
      <sz val="10"/>
      <color indexed="14"/>
      <name val="Arial"/>
      <family val="2"/>
    </font>
    <font>
      <b/>
      <sz val="10"/>
      <color indexed="60"/>
      <name val="Arial"/>
      <family val="2"/>
    </font>
    <font>
      <b/>
      <sz val="10"/>
      <color indexed="8"/>
      <name val="Arial"/>
      <family val="2"/>
    </font>
    <font>
      <b/>
      <vertAlign val="superscript"/>
      <sz val="10"/>
      <name val="Arial"/>
      <family val="2"/>
    </font>
    <font>
      <b/>
      <sz val="10"/>
      <color indexed="21"/>
      <name val="Arial"/>
      <family val="2"/>
    </font>
    <font>
      <b/>
      <vertAlign val="subscript"/>
      <sz val="10"/>
      <name val="Arial"/>
      <family val="2"/>
    </font>
    <font>
      <b/>
      <sz val="9"/>
      <name val="Arial"/>
      <family val="2"/>
    </font>
    <font>
      <b/>
      <sz val="12"/>
      <name val="Arial"/>
      <family val="2"/>
    </font>
    <font>
      <b/>
      <sz val="12"/>
      <color indexed="12"/>
      <name val="Arial"/>
      <family val="2"/>
    </font>
    <font>
      <b/>
      <vertAlign val="subscript"/>
      <sz val="10"/>
      <color indexed="18"/>
      <name val="Arial"/>
      <family val="2"/>
    </font>
    <font>
      <b/>
      <sz val="11"/>
      <color indexed="12"/>
      <name val="Arial"/>
      <family val="2"/>
    </font>
    <font>
      <b/>
      <sz val="10"/>
      <color indexed="53"/>
      <name val="Arial"/>
      <family val="2"/>
    </font>
    <font>
      <b/>
      <i/>
      <sz val="10"/>
      <color indexed="18"/>
      <name val="Arial"/>
      <family val="2"/>
    </font>
    <font>
      <b/>
      <sz val="11"/>
      <color indexed="8"/>
      <name val="Arial"/>
      <family val="2"/>
    </font>
    <font>
      <b/>
      <u/>
      <sz val="10"/>
      <name val="Arial"/>
      <family val="2"/>
    </font>
    <font>
      <b/>
      <vertAlign val="subscript"/>
      <sz val="9"/>
      <name val="Arial"/>
      <family val="2"/>
    </font>
    <font>
      <b/>
      <i/>
      <sz val="10"/>
      <name val="Arial"/>
      <family val="2"/>
    </font>
    <font>
      <b/>
      <i/>
      <vertAlign val="subscript"/>
      <sz val="10"/>
      <name val="Arial"/>
      <family val="2"/>
    </font>
    <font>
      <b/>
      <u/>
      <sz val="10"/>
      <color indexed="12"/>
      <name val="Arial"/>
      <family val="2"/>
    </font>
    <font>
      <sz val="10"/>
      <color indexed="12"/>
      <name val="Arial"/>
      <family val="2"/>
    </font>
  </fonts>
  <fills count="1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6">
    <xf numFmtId="0" fontId="0" fillId="0" borderId="0" xfId="0"/>
    <xf numFmtId="0" fontId="4" fillId="0" borderId="0" xfId="0" applyFont="1" applyFill="1"/>
    <xf numFmtId="14" fontId="4" fillId="0" borderId="0" xfId="0" applyNumberFormat="1" applyFont="1" applyFill="1"/>
    <xf numFmtId="22" fontId="4" fillId="0" borderId="0" xfId="0" applyNumberFormat="1" applyFont="1" applyFill="1"/>
    <xf numFmtId="0" fontId="7" fillId="0" borderId="0" xfId="0" applyFont="1" applyFill="1" applyAlignment="1">
      <alignment horizontal="center"/>
    </xf>
    <xf numFmtId="0" fontId="8" fillId="0" borderId="0" xfId="0" applyFont="1" applyFill="1"/>
    <xf numFmtId="0" fontId="9" fillId="0" borderId="0" xfId="0" applyFont="1" applyFill="1" applyAlignment="1">
      <alignment horizontal="left" vertical="center"/>
    </xf>
    <xf numFmtId="0" fontId="11" fillId="0" borderId="0" xfId="0" applyFont="1" applyAlignment="1">
      <alignment wrapText="1"/>
    </xf>
    <xf numFmtId="0" fontId="12" fillId="0" borderId="0" xfId="0" applyFont="1" applyFill="1"/>
    <xf numFmtId="0" fontId="9" fillId="0" borderId="0" xfId="0" applyFont="1" applyFill="1"/>
    <xf numFmtId="0" fontId="4" fillId="0" borderId="0" xfId="0" applyFont="1" applyFill="1" applyBorder="1"/>
    <xf numFmtId="2" fontId="4" fillId="0" borderId="0" xfId="0" applyNumberFormat="1" applyFont="1" applyFill="1" applyBorder="1"/>
    <xf numFmtId="0" fontId="13" fillId="0" borderId="0" xfId="0" quotePrefix="1" applyFont="1" applyFill="1" applyAlignment="1">
      <alignment horizontal="left"/>
    </xf>
    <xf numFmtId="0" fontId="9" fillId="0" borderId="0" xfId="0" applyFont="1" applyAlignment="1">
      <alignment wrapText="1"/>
    </xf>
    <xf numFmtId="0" fontId="4" fillId="0" borderId="1" xfId="0" quotePrefix="1" applyFont="1" applyFill="1" applyBorder="1" applyAlignment="1">
      <alignment horizontal="left"/>
    </xf>
    <xf numFmtId="0" fontId="14" fillId="0" borderId="2" xfId="0" applyFont="1" applyFill="1" applyBorder="1"/>
    <xf numFmtId="0" fontId="4" fillId="0" borderId="3" xfId="0" applyFont="1" applyFill="1" applyBorder="1"/>
    <xf numFmtId="0" fontId="14" fillId="0" borderId="4" xfId="0" applyFont="1" applyFill="1" applyBorder="1"/>
    <xf numFmtId="2" fontId="15" fillId="0" borderId="0" xfId="0" applyNumberFormat="1" applyFont="1" applyFill="1" applyBorder="1"/>
    <xf numFmtId="0" fontId="4" fillId="0" borderId="0" xfId="0" applyFont="1" applyFill="1" applyAlignment="1">
      <alignment wrapText="1"/>
    </xf>
    <xf numFmtId="0" fontId="16" fillId="0" borderId="0" xfId="0" applyFont="1" applyFill="1"/>
    <xf numFmtId="0" fontId="17" fillId="0" borderId="0" xfId="0" applyFont="1" applyFill="1"/>
    <xf numFmtId="0" fontId="4" fillId="0" borderId="0" xfId="0" quotePrefix="1" applyFont="1" applyFill="1" applyAlignment="1">
      <alignment horizontal="left"/>
    </xf>
    <xf numFmtId="0" fontId="4" fillId="0" borderId="5" xfId="0" applyFont="1" applyFill="1" applyBorder="1" applyAlignment="1">
      <alignment horizontal="center"/>
    </xf>
    <xf numFmtId="9" fontId="18" fillId="0" borderId="6" xfId="0" applyNumberFormat="1" applyFont="1" applyFill="1" applyBorder="1" applyAlignment="1">
      <alignment horizontal="center"/>
    </xf>
    <xf numFmtId="9" fontId="19" fillId="0" borderId="6" xfId="0" applyNumberFormat="1" applyFont="1" applyFill="1" applyBorder="1" applyAlignment="1">
      <alignment horizontal="center"/>
    </xf>
    <xf numFmtId="9" fontId="13" fillId="0" borderId="6" xfId="0" applyNumberFormat="1" applyFont="1" applyFill="1" applyBorder="1" applyAlignment="1">
      <alignment horizontal="center"/>
    </xf>
    <xf numFmtId="9" fontId="15" fillId="0" borderId="7" xfId="0" applyNumberFormat="1" applyFont="1" applyFill="1" applyBorder="1" applyAlignment="1">
      <alignment horizontal="center"/>
    </xf>
    <xf numFmtId="0" fontId="4" fillId="0" borderId="8" xfId="0" applyFont="1" applyFill="1" applyBorder="1" applyAlignment="1">
      <alignment horizontal="center"/>
    </xf>
    <xf numFmtId="164" fontId="18"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164" fontId="15" fillId="0" borderId="9" xfId="0" applyNumberFormat="1" applyFont="1" applyFill="1" applyBorder="1" applyAlignment="1">
      <alignment horizontal="center"/>
    </xf>
    <xf numFmtId="0" fontId="4" fillId="0" borderId="10" xfId="0" applyFont="1" applyFill="1" applyBorder="1" applyAlignment="1">
      <alignment horizontal="center"/>
    </xf>
    <xf numFmtId="164" fontId="18" fillId="0" borderId="11" xfId="0" applyNumberFormat="1" applyFont="1" applyFill="1" applyBorder="1" applyAlignment="1">
      <alignment horizontal="center"/>
    </xf>
    <xf numFmtId="164" fontId="19" fillId="0" borderId="11" xfId="0" applyNumberFormat="1" applyFont="1" applyFill="1" applyBorder="1" applyAlignment="1">
      <alignment horizontal="center"/>
    </xf>
    <xf numFmtId="164" fontId="13" fillId="0" borderId="11" xfId="0" applyNumberFormat="1" applyFont="1" applyFill="1" applyBorder="1" applyAlignment="1">
      <alignment horizontal="center"/>
    </xf>
    <xf numFmtId="164" fontId="15" fillId="0" borderId="4" xfId="0" applyNumberFormat="1" applyFont="1" applyFill="1" applyBorder="1" applyAlignment="1">
      <alignment horizontal="center"/>
    </xf>
    <xf numFmtId="0" fontId="14" fillId="0" borderId="12" xfId="0" applyFont="1" applyFill="1" applyBorder="1"/>
    <xf numFmtId="0" fontId="4" fillId="0" borderId="13" xfId="0" applyFont="1" applyFill="1" applyBorder="1"/>
    <xf numFmtId="0" fontId="14" fillId="0" borderId="14" xfId="0" applyFont="1" applyFill="1" applyBorder="1"/>
    <xf numFmtId="0" fontId="4" fillId="0" borderId="15" xfId="0" applyFont="1" applyFill="1" applyBorder="1" applyAlignment="1">
      <alignment horizontal="center"/>
    </xf>
    <xf numFmtId="0" fontId="4" fillId="0" borderId="0" xfId="0" applyFont="1" applyFill="1" applyBorder="1" applyAlignment="1">
      <alignment horizontal="center"/>
    </xf>
    <xf numFmtId="0" fontId="14" fillId="0" borderId="0" xfId="0" applyFont="1" applyFill="1" applyBorder="1"/>
    <xf numFmtId="8" fontId="4" fillId="0" borderId="0" xfId="0" applyNumberFormat="1" applyFont="1" applyFill="1"/>
    <xf numFmtId="0" fontId="4" fillId="2" borderId="16" xfId="0" applyFont="1" applyFill="1" applyBorder="1"/>
    <xf numFmtId="8" fontId="15" fillId="0" borderId="0" xfId="0" applyNumberFormat="1" applyFont="1" applyFill="1" applyBorder="1"/>
    <xf numFmtId="0" fontId="20" fillId="0" borderId="0" xfId="0" applyFont="1" applyFill="1"/>
    <xf numFmtId="0" fontId="21" fillId="0" borderId="16" xfId="0" applyFont="1" applyFill="1" applyBorder="1"/>
    <xf numFmtId="0" fontId="14" fillId="0" borderId="17" xfId="0" applyFont="1" applyFill="1" applyBorder="1"/>
    <xf numFmtId="0" fontId="4" fillId="2" borderId="14" xfId="0" applyFont="1" applyFill="1" applyBorder="1"/>
    <xf numFmtId="0" fontId="4" fillId="0" borderId="18" xfId="0" applyFont="1" applyFill="1" applyBorder="1"/>
    <xf numFmtId="0" fontId="4" fillId="0" borderId="19" xfId="0" applyFont="1" applyFill="1" applyBorder="1"/>
    <xf numFmtId="0" fontId="14" fillId="0" borderId="20" xfId="0" applyFont="1" applyFill="1" applyBorder="1"/>
    <xf numFmtId="10" fontId="4" fillId="0" borderId="0" xfId="2" applyNumberFormat="1" applyFont="1" applyFill="1" applyBorder="1"/>
    <xf numFmtId="0" fontId="4" fillId="0" borderId="0" xfId="0" applyFont="1" applyFill="1" applyAlignment="1">
      <alignment horizontal="left"/>
    </xf>
    <xf numFmtId="0" fontId="4" fillId="2" borderId="21" xfId="0" applyFont="1" applyFill="1" applyBorder="1" applyAlignment="1">
      <alignment horizontal="center"/>
    </xf>
    <xf numFmtId="0" fontId="4" fillId="0" borderId="0" xfId="0" applyFont="1" applyFill="1" applyAlignment="1">
      <alignment horizontal="center"/>
    </xf>
    <xf numFmtId="166" fontId="4" fillId="0" borderId="0" xfId="0" applyNumberFormat="1" applyFont="1" applyFill="1" applyBorder="1"/>
    <xf numFmtId="0" fontId="4" fillId="0" borderId="0" xfId="0" applyFont="1"/>
    <xf numFmtId="9" fontId="14" fillId="0" borderId="0" xfId="2" applyFont="1" applyFill="1"/>
    <xf numFmtId="0" fontId="25" fillId="0" borderId="0" xfId="0" applyFont="1" applyFill="1" applyAlignment="1">
      <alignment horizontal="center"/>
    </xf>
    <xf numFmtId="0" fontId="26" fillId="0" borderId="0" xfId="0" applyFont="1" applyFill="1" applyAlignment="1">
      <alignment horizontal="center"/>
    </xf>
    <xf numFmtId="0" fontId="26" fillId="0" borderId="0" xfId="0" applyFont="1" applyFill="1"/>
    <xf numFmtId="0" fontId="27" fillId="0" borderId="0" xfId="0" applyFont="1" applyFill="1" applyAlignment="1">
      <alignment horizontal="center"/>
    </xf>
    <xf numFmtId="0" fontId="25" fillId="0" borderId="0" xfId="0" applyFont="1" applyFill="1"/>
    <xf numFmtId="1" fontId="4" fillId="0" borderId="0" xfId="0" applyNumberFormat="1" applyFont="1" applyAlignment="1">
      <alignment horizontal="center"/>
    </xf>
    <xf numFmtId="2" fontId="4" fillId="0" borderId="0" xfId="0" applyNumberFormat="1" applyFont="1" applyAlignment="1">
      <alignment horizontal="center"/>
    </xf>
    <xf numFmtId="0" fontId="4" fillId="0" borderId="16" xfId="0" applyFont="1" applyFill="1" applyBorder="1"/>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3" borderId="24" xfId="0" applyFont="1" applyFill="1" applyBorder="1" applyAlignment="1">
      <alignment horizontal="center"/>
    </xf>
    <xf numFmtId="0" fontId="4" fillId="0" borderId="19" xfId="0" applyFont="1" applyFill="1" applyBorder="1" applyAlignment="1">
      <alignment horizontal="center"/>
    </xf>
    <xf numFmtId="0" fontId="14" fillId="0" borderId="20" xfId="0" applyFont="1" applyFill="1" applyBorder="1" applyAlignment="1">
      <alignment horizontal="center"/>
    </xf>
    <xf numFmtId="0" fontId="4" fillId="0" borderId="13" xfId="0" applyFont="1" applyFill="1" applyBorder="1" applyAlignment="1">
      <alignment horizontal="center"/>
    </xf>
    <xf numFmtId="0" fontId="14" fillId="0" borderId="14" xfId="0" applyFont="1" applyFill="1" applyBorder="1" applyAlignment="1">
      <alignment horizontal="center"/>
    </xf>
    <xf numFmtId="0" fontId="14" fillId="0" borderId="0" xfId="0" applyFont="1" applyFill="1" applyBorder="1" applyAlignment="1">
      <alignment horizontal="center"/>
    </xf>
    <xf numFmtId="2" fontId="4" fillId="0" borderId="0" xfId="0" applyNumberFormat="1" applyFont="1" applyFill="1" applyBorder="1" applyAlignment="1">
      <alignment horizontal="center"/>
    </xf>
    <xf numFmtId="166" fontId="15" fillId="0" borderId="0" xfId="0" applyNumberFormat="1" applyFont="1" applyFill="1" applyBorder="1"/>
    <xf numFmtId="9" fontId="9" fillId="0" borderId="0" xfId="0" applyNumberFormat="1" applyFont="1" applyFill="1" applyAlignment="1">
      <alignment horizontal="center"/>
    </xf>
    <xf numFmtId="0" fontId="9" fillId="0" borderId="0" xfId="0" applyFont="1" applyFill="1" applyAlignment="1">
      <alignment horizontal="center"/>
    </xf>
    <xf numFmtId="0" fontId="4" fillId="2" borderId="16" xfId="0" applyFont="1" applyFill="1" applyBorder="1" applyAlignment="1">
      <alignment horizontal="center"/>
    </xf>
    <xf numFmtId="10" fontId="15" fillId="0" borderId="0" xfId="2" quotePrefix="1" applyNumberFormat="1" applyFont="1" applyFill="1" applyBorder="1"/>
    <xf numFmtId="0" fontId="15" fillId="0" borderId="0" xfId="0" applyFont="1" applyFill="1" applyBorder="1"/>
    <xf numFmtId="0" fontId="9" fillId="0" borderId="0" xfId="0" applyFont="1" applyFill="1" applyBorder="1"/>
    <xf numFmtId="0" fontId="26" fillId="0" borderId="0" xfId="0" applyFont="1" applyFill="1" applyBorder="1" applyAlignment="1">
      <alignment horizontal="center"/>
    </xf>
    <xf numFmtId="0" fontId="26" fillId="0" borderId="0" xfId="0" applyFont="1" applyFill="1" applyBorder="1"/>
    <xf numFmtId="0" fontId="27" fillId="0" borderId="0" xfId="0" applyFont="1" applyFill="1" applyBorder="1" applyAlignment="1">
      <alignment horizontal="center"/>
    </xf>
    <xf numFmtId="0" fontId="29" fillId="0" borderId="0" xfId="0" applyFont="1" applyFill="1"/>
    <xf numFmtId="0" fontId="4" fillId="4" borderId="18" xfId="0" applyFont="1" applyFill="1" applyBorder="1" applyAlignment="1">
      <alignment horizontal="center"/>
    </xf>
    <xf numFmtId="0" fontId="4" fillId="5" borderId="27" xfId="0" applyFont="1" applyFill="1" applyBorder="1" applyAlignment="1">
      <alignment horizontal="center"/>
    </xf>
    <xf numFmtId="0" fontId="4" fillId="6" borderId="21" xfId="0" quotePrefix="1" applyFont="1" applyFill="1" applyBorder="1" applyAlignment="1">
      <alignment horizontal="center"/>
    </xf>
    <xf numFmtId="0" fontId="4" fillId="7" borderId="27" xfId="0" quotePrefix="1" applyFont="1" applyFill="1" applyBorder="1" applyAlignment="1">
      <alignment horizontal="center"/>
    </xf>
    <xf numFmtId="0" fontId="4" fillId="3" borderId="21" xfId="0" applyFont="1" applyFill="1" applyBorder="1" applyAlignment="1">
      <alignment horizontal="center"/>
    </xf>
    <xf numFmtId="166" fontId="4" fillId="8" borderId="21" xfId="0" applyNumberFormat="1" applyFont="1" applyFill="1" applyBorder="1" applyAlignment="1">
      <alignment horizontal="center"/>
    </xf>
    <xf numFmtId="8" fontId="4" fillId="5" borderId="27" xfId="0" applyNumberFormat="1" applyFont="1" applyFill="1" applyBorder="1" applyAlignment="1">
      <alignment horizontal="center"/>
    </xf>
    <xf numFmtId="166" fontId="4" fillId="6" borderId="21" xfId="0" applyNumberFormat="1" applyFont="1" applyFill="1" applyBorder="1" applyAlignment="1">
      <alignment horizontal="center"/>
    </xf>
    <xf numFmtId="0" fontId="4" fillId="4" borderId="19" xfId="0" applyFont="1" applyFill="1" applyBorder="1" applyAlignment="1">
      <alignment horizontal="center"/>
    </xf>
    <xf numFmtId="166" fontId="4" fillId="8" borderId="25" xfId="0" applyNumberFormat="1" applyFont="1" applyFill="1" applyBorder="1" applyAlignment="1">
      <alignment horizontal="center"/>
    </xf>
    <xf numFmtId="8" fontId="4" fillId="5" borderId="0" xfId="0" applyNumberFormat="1" applyFont="1" applyFill="1" applyBorder="1" applyAlignment="1">
      <alignment horizontal="center"/>
    </xf>
    <xf numFmtId="166" fontId="4" fillId="6" borderId="25" xfId="0" applyNumberFormat="1" applyFont="1" applyFill="1" applyBorder="1" applyAlignment="1">
      <alignment horizontal="center"/>
    </xf>
    <xf numFmtId="0" fontId="4" fillId="4" borderId="13" xfId="0" applyFont="1" applyFill="1" applyBorder="1" applyAlignment="1">
      <alignment horizontal="center"/>
    </xf>
    <xf numFmtId="166" fontId="4" fillId="8" borderId="26" xfId="0" applyNumberFormat="1" applyFont="1" applyFill="1" applyBorder="1" applyAlignment="1">
      <alignment horizontal="center"/>
    </xf>
    <xf numFmtId="0" fontId="4" fillId="0" borderId="0" xfId="0" applyFont="1" applyFill="1" applyAlignment="1">
      <alignment horizontal="right"/>
    </xf>
    <xf numFmtId="9" fontId="4" fillId="0" borderId="0" xfId="0" applyNumberFormat="1" applyFont="1" applyFill="1" applyBorder="1"/>
    <xf numFmtId="9" fontId="4" fillId="0" borderId="0" xfId="2" applyFont="1" applyFill="1" applyBorder="1"/>
    <xf numFmtId="0" fontId="14" fillId="0" borderId="0" xfId="0" applyFont="1" applyFill="1" applyAlignment="1">
      <alignment horizontal="center"/>
    </xf>
    <xf numFmtId="0" fontId="32" fillId="0" borderId="18" xfId="0" applyFont="1" applyFill="1" applyBorder="1"/>
    <xf numFmtId="0" fontId="23" fillId="0" borderId="0" xfId="0" applyFont="1" applyFill="1" applyBorder="1"/>
    <xf numFmtId="0" fontId="21" fillId="0" borderId="13" xfId="0" applyFont="1" applyFill="1" applyBorder="1"/>
    <xf numFmtId="0" fontId="21" fillId="0" borderId="0" xfId="0" applyFont="1" applyFill="1" applyBorder="1"/>
    <xf numFmtId="0" fontId="16" fillId="0" borderId="0" xfId="0" applyFont="1" applyFill="1" applyBorder="1"/>
    <xf numFmtId="0" fontId="9" fillId="0" borderId="0" xfId="0" quotePrefix="1" applyFont="1" applyFill="1" applyBorder="1" applyAlignment="1">
      <alignment horizontal="left"/>
    </xf>
    <xf numFmtId="2" fontId="21" fillId="2" borderId="16" xfId="0" applyNumberFormat="1" applyFont="1" applyFill="1" applyBorder="1"/>
    <xf numFmtId="0" fontId="9" fillId="0" borderId="0" xfId="0" applyFont="1" applyFill="1" applyBorder="1" applyAlignment="1">
      <alignment horizontal="left"/>
    </xf>
    <xf numFmtId="10" fontId="4" fillId="0" borderId="0" xfId="0" applyNumberFormat="1" applyFont="1" applyFill="1" applyBorder="1" applyAlignment="1">
      <alignment horizontal="center"/>
    </xf>
    <xf numFmtId="9" fontId="4" fillId="0" borderId="0" xfId="0" applyNumberFormat="1" applyFont="1" applyFill="1" applyBorder="1" applyAlignment="1">
      <alignment horizontal="center"/>
    </xf>
    <xf numFmtId="14" fontId="14" fillId="0" borderId="0" xfId="0" quotePrefix="1" applyNumberFormat="1" applyFont="1" applyFill="1" applyAlignment="1">
      <alignment horizontal="center"/>
    </xf>
    <xf numFmtId="0" fontId="9" fillId="0" borderId="0" xfId="0" applyFont="1" applyFill="1" applyAlignment="1"/>
    <xf numFmtId="0" fontId="11" fillId="0" borderId="0" xfId="0" applyFont="1" applyAlignment="1"/>
    <xf numFmtId="0" fontId="33" fillId="0" borderId="0" xfId="0" applyFont="1" applyFill="1"/>
    <xf numFmtId="0" fontId="4" fillId="0" borderId="5" xfId="0" quotePrefix="1" applyFont="1" applyFill="1" applyBorder="1" applyAlignment="1">
      <alignment horizontal="center"/>
    </xf>
    <xf numFmtId="0" fontId="4" fillId="0" borderId="28" xfId="0" applyFont="1" applyFill="1" applyBorder="1" applyAlignment="1">
      <alignment horizontal="center"/>
    </xf>
    <xf numFmtId="0" fontId="5" fillId="0" borderId="5" xfId="0" quotePrefix="1" applyFont="1" applyFill="1" applyBorder="1" applyAlignment="1">
      <alignment horizontal="center"/>
    </xf>
    <xf numFmtId="0" fontId="4" fillId="0" borderId="0" xfId="0" applyFont="1" applyFill="1" applyAlignment="1"/>
    <xf numFmtId="0" fontId="4" fillId="0" borderId="0" xfId="0" applyFont="1" applyFill="1" applyAlignment="1">
      <alignment vertical="center"/>
    </xf>
    <xf numFmtId="0" fontId="11" fillId="0" borderId="0" xfId="0" applyFont="1" applyAlignment="1">
      <alignment vertical="center"/>
    </xf>
    <xf numFmtId="0" fontId="9" fillId="0" borderId="0" xfId="0" applyFont="1" applyAlignment="1">
      <alignment vertical="center"/>
    </xf>
    <xf numFmtId="0" fontId="9" fillId="0" borderId="0" xfId="0" applyFont="1" applyFill="1" applyAlignment="1">
      <alignment vertical="center"/>
    </xf>
    <xf numFmtId="0" fontId="14" fillId="0" borderId="12" xfId="0" applyFont="1" applyFill="1" applyBorder="1" applyAlignment="1">
      <alignment horizontal="center"/>
    </xf>
    <xf numFmtId="8" fontId="21" fillId="0" borderId="29" xfId="0" applyNumberFormat="1" applyFont="1" applyFill="1" applyBorder="1" applyAlignment="1">
      <alignment horizontal="center"/>
    </xf>
    <xf numFmtId="2" fontId="4" fillId="0" borderId="4" xfId="0" applyNumberFormat="1" applyFont="1" applyFill="1" applyBorder="1" applyAlignment="1">
      <alignment horizontal="center"/>
    </xf>
    <xf numFmtId="2" fontId="4" fillId="0" borderId="10" xfId="0" applyNumberFormat="1" applyFont="1" applyFill="1" applyBorder="1" applyAlignment="1">
      <alignment horizontal="center"/>
    </xf>
    <xf numFmtId="0" fontId="14" fillId="0" borderId="30" xfId="0" applyFont="1" applyFill="1" applyBorder="1" applyAlignment="1">
      <alignment horizontal="center"/>
    </xf>
    <xf numFmtId="0" fontId="4" fillId="0" borderId="30" xfId="0" applyFont="1" applyFill="1" applyBorder="1" applyAlignment="1">
      <alignment horizontal="center"/>
    </xf>
    <xf numFmtId="0" fontId="4" fillId="0" borderId="18" xfId="0" applyFont="1" applyFill="1" applyBorder="1" applyAlignment="1">
      <alignment horizontal="center"/>
    </xf>
    <xf numFmtId="0" fontId="4" fillId="2" borderId="31" xfId="0" applyFont="1" applyFill="1" applyBorder="1" applyAlignment="1">
      <alignment horizontal="center"/>
    </xf>
    <xf numFmtId="0" fontId="4" fillId="0" borderId="16" xfId="0" applyFont="1" applyFill="1" applyBorder="1" applyAlignment="1">
      <alignment horizontal="center"/>
    </xf>
    <xf numFmtId="0" fontId="14" fillId="0" borderId="17" xfId="0" applyFont="1" applyFill="1" applyBorder="1" applyAlignment="1">
      <alignment horizontal="center"/>
    </xf>
    <xf numFmtId="0" fontId="14" fillId="0" borderId="12" xfId="0" applyNumberFormat="1" applyFont="1" applyFill="1" applyBorder="1" applyAlignment="1">
      <alignment horizontal="center"/>
    </xf>
    <xf numFmtId="0" fontId="25" fillId="0" borderId="13" xfId="0" applyFont="1" applyFill="1" applyBorder="1"/>
    <xf numFmtId="0" fontId="25" fillId="0" borderId="18" xfId="0" applyFont="1" applyFill="1" applyBorder="1"/>
    <xf numFmtId="0" fontId="5" fillId="2" borderId="22" xfId="0" applyFont="1" applyFill="1" applyBorder="1" applyAlignment="1">
      <alignment horizontal="center"/>
    </xf>
    <xf numFmtId="0" fontId="5" fillId="2" borderId="32" xfId="0" applyFont="1" applyFill="1" applyBorder="1" applyAlignment="1">
      <alignment horizontal="center"/>
    </xf>
    <xf numFmtId="0" fontId="5" fillId="2" borderId="23" xfId="0" applyFont="1" applyFill="1" applyBorder="1" applyAlignment="1">
      <alignment horizontal="center"/>
    </xf>
    <xf numFmtId="0" fontId="5" fillId="8" borderId="21" xfId="0" applyFont="1" applyFill="1" applyBorder="1" applyAlignment="1">
      <alignment horizontal="center"/>
    </xf>
    <xf numFmtId="0" fontId="4" fillId="2" borderId="13" xfId="0" applyFont="1" applyFill="1" applyBorder="1"/>
    <xf numFmtId="167" fontId="4" fillId="0" borderId="0" xfId="0" applyNumberFormat="1" applyFont="1" applyFill="1" applyBorder="1"/>
    <xf numFmtId="22" fontId="5" fillId="0" borderId="0" xfId="0" applyNumberFormat="1" applyFont="1" applyFill="1" applyAlignment="1"/>
    <xf numFmtId="0" fontId="4" fillId="4" borderId="16" xfId="0" applyFont="1" applyFill="1" applyBorder="1" applyAlignment="1">
      <alignment horizontal="center"/>
    </xf>
    <xf numFmtId="0" fontId="5" fillId="8" borderId="31" xfId="0" applyFont="1" applyFill="1" applyBorder="1" applyAlignment="1">
      <alignment horizontal="center"/>
    </xf>
    <xf numFmtId="0" fontId="4" fillId="5" borderId="33" xfId="0" applyFont="1" applyFill="1" applyBorder="1" applyAlignment="1">
      <alignment horizontal="center"/>
    </xf>
    <xf numFmtId="0" fontId="4" fillId="6" borderId="31" xfId="0" quotePrefix="1" applyFont="1" applyFill="1" applyBorder="1" applyAlignment="1">
      <alignment horizontal="center"/>
    </xf>
    <xf numFmtId="0" fontId="4" fillId="7" borderId="33" xfId="0" quotePrefix="1" applyFont="1" applyFill="1" applyBorder="1" applyAlignment="1">
      <alignment horizontal="center"/>
    </xf>
    <xf numFmtId="0" fontId="4" fillId="3" borderId="31" xfId="0" applyFont="1" applyFill="1" applyBorder="1" applyAlignment="1">
      <alignment horizontal="center"/>
    </xf>
    <xf numFmtId="166" fontId="4" fillId="3" borderId="12" xfId="0" applyNumberFormat="1" applyFont="1" applyFill="1" applyBorder="1" applyAlignment="1">
      <alignment horizontal="center"/>
    </xf>
    <xf numFmtId="166" fontId="4" fillId="3" borderId="20" xfId="0" applyNumberFormat="1" applyFont="1" applyFill="1" applyBorder="1" applyAlignment="1">
      <alignment horizontal="center"/>
    </xf>
    <xf numFmtId="166" fontId="4" fillId="3" borderId="14" xfId="0" applyNumberFormat="1" applyFont="1" applyFill="1" applyBorder="1" applyAlignment="1">
      <alignment horizontal="center"/>
    </xf>
    <xf numFmtId="8" fontId="4" fillId="7" borderId="21" xfId="0" applyNumberFormat="1" applyFont="1" applyFill="1" applyBorder="1" applyAlignment="1">
      <alignment horizontal="center"/>
    </xf>
    <xf numFmtId="8" fontId="4" fillId="7" borderId="25" xfId="0" applyNumberFormat="1" applyFont="1" applyFill="1" applyBorder="1" applyAlignment="1">
      <alignment horizontal="center"/>
    </xf>
    <xf numFmtId="8" fontId="4" fillId="0" borderId="34" xfId="0" applyNumberFormat="1" applyFont="1" applyFill="1" applyBorder="1"/>
    <xf numFmtId="8" fontId="4" fillId="7" borderId="34" xfId="0" applyNumberFormat="1" applyFont="1" applyFill="1" applyBorder="1"/>
    <xf numFmtId="166" fontId="4" fillId="6" borderId="34" xfId="0" applyNumberFormat="1" applyFont="1" applyFill="1" applyBorder="1"/>
    <xf numFmtId="0" fontId="5" fillId="0" borderId="0" xfId="0" applyFont="1" applyFill="1" applyBorder="1" applyAlignment="1">
      <alignment horizontal="center"/>
    </xf>
    <xf numFmtId="6" fontId="15" fillId="0" borderId="0" xfId="0" applyNumberFormat="1" applyFont="1" applyFill="1" applyBorder="1" applyAlignment="1">
      <alignment horizontal="center"/>
    </xf>
    <xf numFmtId="0" fontId="4" fillId="3" borderId="18" xfId="0" applyFont="1" applyFill="1" applyBorder="1"/>
    <xf numFmtId="0" fontId="4" fillId="3" borderId="27" xfId="0" applyFont="1" applyFill="1" applyBorder="1"/>
    <xf numFmtId="0" fontId="4" fillId="3" borderId="12" xfId="0" applyFont="1" applyFill="1" applyBorder="1"/>
    <xf numFmtId="0" fontId="4" fillId="3" borderId="13" xfId="0" applyFont="1" applyFill="1" applyBorder="1"/>
    <xf numFmtId="0" fontId="4" fillId="3" borderId="15" xfId="0" applyFont="1" applyFill="1" applyBorder="1"/>
    <xf numFmtId="0" fontId="4" fillId="3" borderId="14" xfId="0" applyFont="1" applyFill="1" applyBorder="1"/>
    <xf numFmtId="0" fontId="4" fillId="0" borderId="0" xfId="0" applyFont="1" applyFill="1" applyAlignment="1">
      <alignment vertical="center" wrapText="1"/>
    </xf>
    <xf numFmtId="0" fontId="0" fillId="0" borderId="0" xfId="0" applyAlignment="1">
      <alignment vertical="center" wrapText="1"/>
    </xf>
    <xf numFmtId="0" fontId="4" fillId="0" borderId="0" xfId="0" quotePrefix="1"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justify" vertical="center" wrapText="1"/>
    </xf>
    <xf numFmtId="0" fontId="9" fillId="0" borderId="0" xfId="0" applyFont="1" applyFill="1" applyAlignment="1">
      <alignment vertical="center" wrapText="1"/>
    </xf>
    <xf numFmtId="0" fontId="4" fillId="0" borderId="0" xfId="0" quotePrefix="1" applyFont="1" applyAlignment="1">
      <alignment horizontal="left" vertical="center" wrapText="1"/>
    </xf>
    <xf numFmtId="0" fontId="4" fillId="0" borderId="0" xfId="0" quotePrefix="1" applyFont="1" applyFill="1" applyAlignment="1">
      <alignment horizontal="left" wrapText="1"/>
    </xf>
    <xf numFmtId="0" fontId="0" fillId="0" borderId="0" xfId="0" applyAlignment="1">
      <alignment wrapText="1"/>
    </xf>
    <xf numFmtId="0" fontId="9" fillId="0" borderId="0" xfId="0" applyFont="1" applyAlignment="1">
      <alignment vertical="center" wrapText="1"/>
    </xf>
    <xf numFmtId="9" fontId="4" fillId="0" borderId="0" xfId="0" applyNumberFormat="1" applyFont="1" applyFill="1"/>
    <xf numFmtId="0" fontId="4" fillId="0" borderId="0" xfId="0" quotePrefix="1" applyFont="1" applyFill="1" applyBorder="1" applyAlignment="1">
      <alignment horizontal="left"/>
    </xf>
    <xf numFmtId="0" fontId="5" fillId="0" borderId="0" xfId="0" quotePrefix="1" applyFont="1" applyFill="1" applyBorder="1" applyAlignment="1">
      <alignment horizontal="left"/>
    </xf>
    <xf numFmtId="1" fontId="4" fillId="0" borderId="0" xfId="0" applyNumberFormat="1" applyFont="1" applyFill="1" applyBorder="1" applyAlignment="1">
      <alignment horizontal="center"/>
    </xf>
    <xf numFmtId="0" fontId="4" fillId="0" borderId="0" xfId="0" quotePrefix="1" applyFont="1" applyFill="1" applyAlignment="1">
      <alignment wrapText="1"/>
    </xf>
    <xf numFmtId="0" fontId="4" fillId="0" borderId="0" xfId="0" applyFont="1" applyFill="1" applyAlignment="1">
      <alignment horizontal="left" wrapText="1"/>
    </xf>
    <xf numFmtId="9" fontId="14" fillId="0" borderId="0" xfId="2" applyFont="1" applyFill="1" applyBorder="1" applyAlignment="1">
      <alignment horizontal="center"/>
    </xf>
    <xf numFmtId="0" fontId="4" fillId="0" borderId="0" xfId="0" applyFont="1" applyFill="1" applyBorder="1" applyAlignment="1"/>
    <xf numFmtId="0" fontId="14" fillId="0" borderId="15" xfId="0" applyFont="1" applyFill="1" applyBorder="1" applyAlignment="1">
      <alignment horizontal="center"/>
    </xf>
    <xf numFmtId="0" fontId="11" fillId="0" borderId="0" xfId="0" applyFont="1" applyFill="1" applyAlignment="1">
      <alignment vertical="center"/>
    </xf>
    <xf numFmtId="0" fontId="0" fillId="0" borderId="0" xfId="0" applyFill="1" applyAlignment="1">
      <alignment vertical="center" wrapText="1"/>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1" fontId="4" fillId="0" borderId="0" xfId="0" applyNumberFormat="1" applyFont="1" applyFill="1" applyAlignment="1">
      <alignment horizontal="center"/>
    </xf>
    <xf numFmtId="2" fontId="4" fillId="0" borderId="0" xfId="0" applyNumberFormat="1" applyFont="1" applyFill="1" applyAlignment="1">
      <alignment horizontal="center"/>
    </xf>
    <xf numFmtId="0" fontId="4" fillId="2" borderId="33" xfId="0" applyFont="1" applyFill="1" applyBorder="1" applyAlignment="1">
      <alignment horizontal="center"/>
    </xf>
    <xf numFmtId="0" fontId="4" fillId="0" borderId="0" xfId="0" applyFont="1" applyFill="1" applyBorder="1" applyAlignment="1">
      <alignment vertical="center" wrapText="1"/>
    </xf>
    <xf numFmtId="2" fontId="4" fillId="0" borderId="0" xfId="0" applyNumberFormat="1" applyFont="1" applyFill="1" applyBorder="1" applyAlignment="1">
      <alignment horizontal="right"/>
    </xf>
    <xf numFmtId="0" fontId="4" fillId="0" borderId="0" xfId="0" applyFont="1" applyAlignment="1">
      <alignment horizontal="center" vertical="center" wrapText="1"/>
    </xf>
    <xf numFmtId="8" fontId="4" fillId="2" borderId="14" xfId="0" applyNumberFormat="1" applyFont="1" applyFill="1" applyBorder="1"/>
    <xf numFmtId="1" fontId="4" fillId="0" borderId="15" xfId="0" applyNumberFormat="1" applyFont="1" applyFill="1" applyBorder="1" applyAlignment="1">
      <alignment horizontal="center"/>
    </xf>
    <xf numFmtId="165" fontId="4" fillId="0" borderId="15" xfId="0" applyNumberFormat="1" applyFont="1" applyFill="1" applyBorder="1" applyAlignment="1">
      <alignment horizontal="center"/>
    </xf>
    <xf numFmtId="165" fontId="4" fillId="0" borderId="0" xfId="0" applyNumberFormat="1" applyFont="1" applyFill="1" applyBorder="1" applyAlignment="1">
      <alignment horizontal="center"/>
    </xf>
    <xf numFmtId="8" fontId="4" fillId="0" borderId="0" xfId="0" applyNumberFormat="1" applyFont="1" applyFill="1" applyBorder="1"/>
    <xf numFmtId="0" fontId="9" fillId="0" borderId="0" xfId="0" applyFont="1" applyFill="1" applyBorder="1" applyAlignment="1">
      <alignment wrapText="1"/>
    </xf>
    <xf numFmtId="0" fontId="11" fillId="0" borderId="0" xfId="0" applyFont="1" applyFill="1" applyBorder="1" applyAlignment="1">
      <alignment wrapText="1"/>
    </xf>
    <xf numFmtId="0" fontId="14" fillId="0" borderId="0" xfId="0" quotePrefix="1" applyFont="1" applyFill="1" applyBorder="1" applyAlignment="1">
      <alignment horizontal="center"/>
    </xf>
    <xf numFmtId="2" fontId="4" fillId="9" borderId="10" xfId="0" applyNumberFormat="1" applyFont="1" applyFill="1" applyBorder="1" applyAlignment="1">
      <alignment horizontal="center"/>
    </xf>
    <xf numFmtId="0" fontId="4" fillId="9" borderId="3" xfId="0" applyFont="1" applyFill="1" applyBorder="1" applyAlignment="1">
      <alignment horizontal="center"/>
    </xf>
    <xf numFmtId="2" fontId="15" fillId="9" borderId="26" xfId="0" applyNumberFormat="1" applyFont="1" applyFill="1" applyBorder="1" applyAlignment="1">
      <alignment horizontal="center"/>
    </xf>
    <xf numFmtId="8" fontId="4" fillId="9" borderId="31" xfId="0" quotePrefix="1" applyNumberFormat="1" applyFont="1" applyFill="1" applyBorder="1"/>
    <xf numFmtId="8" fontId="4" fillId="9" borderId="0" xfId="0" applyNumberFormat="1" applyFont="1" applyFill="1"/>
    <xf numFmtId="8" fontId="15"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8" fontId="4" fillId="9" borderId="17" xfId="0" applyNumberFormat="1" applyFont="1" applyFill="1" applyBorder="1"/>
    <xf numFmtId="165" fontId="15" fillId="9" borderId="12" xfId="0" applyNumberFormat="1" applyFont="1" applyFill="1" applyBorder="1"/>
    <xf numFmtId="10" fontId="4" fillId="9" borderId="17" xfId="0" applyNumberFormat="1" applyFont="1" applyFill="1" applyBorder="1"/>
    <xf numFmtId="10" fontId="4" fillId="9" borderId="17" xfId="2" applyNumberFormat="1" applyFont="1" applyFill="1" applyBorder="1"/>
    <xf numFmtId="0" fontId="4" fillId="9" borderId="0" xfId="0" applyFont="1" applyFill="1" applyBorder="1" applyAlignment="1">
      <alignment horizontal="center" vertical="center"/>
    </xf>
    <xf numFmtId="166" fontId="4" fillId="9" borderId="26" xfId="0" applyNumberFormat="1" applyFont="1" applyFill="1" applyBorder="1"/>
    <xf numFmtId="0" fontId="4" fillId="9" borderId="0" xfId="0" applyFont="1" applyFill="1" applyBorder="1" applyAlignment="1">
      <alignment horizontal="center"/>
    </xf>
    <xf numFmtId="8" fontId="4" fillId="9" borderId="17" xfId="1" applyNumberFormat="1" applyFont="1" applyFill="1" applyBorder="1" applyAlignment="1">
      <alignment horizontal="center"/>
    </xf>
    <xf numFmtId="2" fontId="4" fillId="9" borderId="25" xfId="0" applyNumberFormat="1" applyFont="1" applyFill="1" applyBorder="1" applyAlignment="1">
      <alignment horizontal="right"/>
    </xf>
    <xf numFmtId="2" fontId="4" fillId="9" borderId="26" xfId="0" applyNumberFormat="1" applyFont="1" applyFill="1" applyBorder="1" applyAlignment="1">
      <alignment horizontal="right"/>
    </xf>
    <xf numFmtId="166" fontId="4" fillId="9" borderId="17" xfId="0" applyNumberFormat="1" applyFont="1" applyFill="1" applyBorder="1"/>
    <xf numFmtId="9" fontId="4" fillId="9" borderId="17" xfId="2" applyFont="1" applyFill="1" applyBorder="1" applyAlignment="1">
      <alignment horizontal="center"/>
    </xf>
    <xf numFmtId="6" fontId="4" fillId="9" borderId="13" xfId="0" applyNumberFormat="1" applyFont="1" applyFill="1" applyBorder="1" applyAlignment="1">
      <alignment horizontal="center"/>
    </xf>
    <xf numFmtId="6" fontId="4" fillId="9" borderId="15" xfId="0" applyNumberFormat="1" applyFont="1" applyFill="1" applyBorder="1" applyAlignment="1">
      <alignment horizontal="center"/>
    </xf>
    <xf numFmtId="6" fontId="4" fillId="9" borderId="14" xfId="0" applyNumberFormat="1" applyFont="1" applyFill="1" applyBorder="1" applyAlignment="1">
      <alignment horizontal="center"/>
    </xf>
    <xf numFmtId="8" fontId="4" fillId="9" borderId="27" xfId="0" applyNumberFormat="1" applyFont="1" applyFill="1" applyBorder="1" applyAlignment="1">
      <alignment horizontal="center"/>
    </xf>
    <xf numFmtId="166" fontId="4" fillId="9" borderId="21" xfId="0" applyNumberFormat="1" applyFont="1" applyFill="1" applyBorder="1" applyAlignment="1">
      <alignment horizontal="center"/>
    </xf>
    <xf numFmtId="8" fontId="4" fillId="9" borderId="0" xfId="0" applyNumberFormat="1" applyFont="1" applyFill="1" applyBorder="1" applyAlignment="1">
      <alignment horizontal="center"/>
    </xf>
    <xf numFmtId="166" fontId="4" fillId="9" borderId="25" xfId="0" applyNumberFormat="1" applyFont="1" applyFill="1" applyBorder="1" applyAlignment="1">
      <alignment horizontal="center"/>
    </xf>
    <xf numFmtId="8" fontId="4" fillId="9" borderId="15" xfId="0" applyNumberFormat="1" applyFont="1" applyFill="1" applyBorder="1" applyAlignment="1">
      <alignment horizontal="center"/>
    </xf>
    <xf numFmtId="166" fontId="4" fillId="9" borderId="26" xfId="0" applyNumberFormat="1" applyFont="1" applyFill="1" applyBorder="1" applyAlignment="1">
      <alignment horizontal="center"/>
    </xf>
    <xf numFmtId="0" fontId="14" fillId="9" borderId="12" xfId="0" applyFont="1" applyFill="1" applyBorder="1"/>
    <xf numFmtId="0" fontId="14" fillId="9" borderId="14" xfId="0" applyFont="1" applyFill="1" applyBorder="1"/>
    <xf numFmtId="8" fontId="4" fillId="9" borderId="0" xfId="0" applyNumberFormat="1" applyFont="1" applyFill="1" applyBorder="1"/>
    <xf numFmtId="10" fontId="4" fillId="9" borderId="0" xfId="2" applyNumberFormat="1" applyFont="1" applyFill="1" applyBorder="1"/>
    <xf numFmtId="167" fontId="4" fillId="9" borderId="17" xfId="0" applyNumberFormat="1" applyFont="1" applyFill="1" applyBorder="1"/>
    <xf numFmtId="0" fontId="14" fillId="9" borderId="17" xfId="0" applyFont="1" applyFill="1" applyBorder="1"/>
    <xf numFmtId="0" fontId="4" fillId="0" borderId="0" xfId="0" applyFont="1" applyFill="1" applyAlignment="1">
      <alignment horizontal="left" vertical="center" wrapText="1"/>
    </xf>
    <xf numFmtId="0" fontId="16" fillId="0" borderId="0" xfId="0" applyFont="1" applyFill="1" applyAlignment="1">
      <alignment wrapText="1"/>
    </xf>
    <xf numFmtId="0" fontId="11" fillId="0" borderId="0" xfId="0" applyFont="1" applyAlignment="1">
      <alignment wrapText="1"/>
    </xf>
    <xf numFmtId="0" fontId="4" fillId="0" borderId="0" xfId="0" applyFont="1" applyFill="1" applyAlignment="1">
      <alignment wrapText="1"/>
    </xf>
    <xf numFmtId="0" fontId="4" fillId="0" borderId="0" xfId="0" applyFont="1" applyFill="1" applyAlignment="1">
      <alignment vertical="center" wrapText="1"/>
    </xf>
    <xf numFmtId="0" fontId="0" fillId="0" borderId="0" xfId="0" applyAlignment="1">
      <alignment vertical="center" wrapText="1"/>
    </xf>
    <xf numFmtId="0" fontId="4" fillId="2" borderId="18" xfId="0" applyFont="1" applyFill="1" applyBorder="1" applyAlignment="1">
      <alignment wrapText="1"/>
    </xf>
    <xf numFmtId="0" fontId="11" fillId="0" borderId="27" xfId="0" applyFont="1" applyBorder="1" applyAlignment="1">
      <alignment wrapText="1"/>
    </xf>
    <xf numFmtId="0" fontId="11" fillId="0" borderId="13" xfId="0" applyFont="1" applyBorder="1" applyAlignment="1">
      <alignment wrapText="1"/>
    </xf>
    <xf numFmtId="0" fontId="11" fillId="0" borderId="15" xfId="0" applyFont="1" applyBorder="1" applyAlignment="1">
      <alignment wrapText="1"/>
    </xf>
    <xf numFmtId="0" fontId="14" fillId="0" borderId="0" xfId="0" applyFont="1" applyFill="1" applyAlignment="1">
      <alignment horizontal="left" vertical="center" wrapText="1"/>
    </xf>
    <xf numFmtId="0" fontId="4" fillId="0" borderId="0" xfId="0" quotePrefix="1" applyFont="1" applyFill="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6" fillId="0" borderId="0" xfId="0" applyFont="1" applyFill="1" applyAlignment="1">
      <alignment horizontal="center"/>
    </xf>
    <xf numFmtId="0" fontId="14" fillId="0" borderId="0" xfId="0" applyFont="1" applyFill="1" applyAlignment="1">
      <alignment vertical="center" wrapText="1"/>
    </xf>
    <xf numFmtId="0" fontId="38" fillId="0" borderId="0" xfId="0" applyFont="1" applyFill="1" applyAlignment="1">
      <alignment vertical="center" wrapText="1"/>
    </xf>
    <xf numFmtId="0" fontId="4" fillId="0" borderId="0" xfId="0" applyFont="1" applyFill="1" applyAlignment="1">
      <alignment horizontal="left" wrapText="1"/>
    </xf>
    <xf numFmtId="0" fontId="4" fillId="0" borderId="0" xfId="0" quotePrefix="1" applyFont="1" applyFill="1" applyAlignment="1">
      <alignment horizontal="left" wrapText="1"/>
    </xf>
    <xf numFmtId="0" fontId="9" fillId="0" borderId="0" xfId="0" applyFont="1" applyAlignment="1">
      <alignment horizontal="justify" wrapText="1"/>
    </xf>
    <xf numFmtId="0" fontId="9" fillId="0" borderId="0" xfId="0" applyFont="1" applyAlignment="1">
      <alignment wrapText="1"/>
    </xf>
    <xf numFmtId="0" fontId="4" fillId="0" borderId="0" xfId="0" quotePrefix="1" applyFont="1" applyAlignment="1">
      <alignment horizontal="left" vertical="center" wrapText="1"/>
    </xf>
    <xf numFmtId="0" fontId="4" fillId="0" borderId="0" xfId="0" applyFont="1" applyFill="1" applyBorder="1" applyAlignment="1">
      <alignment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9" fillId="0" borderId="0" xfId="0" applyFont="1" applyFill="1" applyAlignment="1">
      <alignment horizontal="left" wrapText="1"/>
    </xf>
    <xf numFmtId="0" fontId="4" fillId="0" borderId="0" xfId="0" applyFont="1" applyAlignment="1">
      <alignment horizontal="left" wrapText="1"/>
    </xf>
    <xf numFmtId="0" fontId="9" fillId="0" borderId="0" xfId="0" applyFont="1" applyFill="1" applyAlignment="1">
      <alignment wrapText="1"/>
    </xf>
    <xf numFmtId="0" fontId="9" fillId="0" borderId="0" xfId="0" applyFont="1" applyAlignment="1">
      <alignment horizontal="left" wrapText="1"/>
    </xf>
    <xf numFmtId="0" fontId="10" fillId="0" borderId="0" xfId="0" applyFont="1" applyAlignment="1">
      <alignment wrapText="1"/>
    </xf>
    <xf numFmtId="0" fontId="4" fillId="2" borderId="16" xfId="0" applyFont="1" applyFill="1" applyBorder="1" applyAlignment="1">
      <alignment horizontal="right" wrapText="1"/>
    </xf>
    <xf numFmtId="0" fontId="11" fillId="0" borderId="33" xfId="0" applyFont="1" applyBorder="1" applyAlignment="1">
      <alignment horizontal="right"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Arial"/>
                <a:ea typeface="Arial"/>
                <a:cs typeface="Arial"/>
              </a:defRPr>
            </a:pPr>
            <a:r>
              <a:rPr lang="en-US"/>
              <a:t>Relationships among Future Value, Growth, Interest Rate, and Time</a:t>
            </a:r>
          </a:p>
        </c:rich>
      </c:tx>
      <c:layout>
        <c:manualLayout>
          <c:xMode val="edge"/>
          <c:yMode val="edge"/>
          <c:x val="0.17333389326334209"/>
          <c:y val="3.6065573770491806E-2"/>
        </c:manualLayout>
      </c:layout>
      <c:spPr>
        <a:noFill/>
        <a:ln w="25400">
          <a:noFill/>
        </a:ln>
      </c:spPr>
    </c:title>
    <c:plotArea>
      <c:layout>
        <c:manualLayout>
          <c:layoutTarget val="inner"/>
          <c:xMode val="edge"/>
          <c:yMode val="edge"/>
          <c:x val="0.21600056250146496"/>
          <c:y val="0.18688524590163941"/>
          <c:w val="0.67733509722681606"/>
          <c:h val="0.60000000000000031"/>
        </c:manualLayout>
      </c:layout>
      <c:scatterChart>
        <c:scatterStyle val="smoothMarker"/>
        <c:ser>
          <c:idx val="0"/>
          <c:order val="0"/>
          <c:tx>
            <c:v>0% interest rate</c:v>
          </c:tx>
          <c:spPr>
            <a:ln w="25400">
              <a:solidFill>
                <a:srgbClr val="800080"/>
              </a:solidFill>
              <a:prstDash val="solid"/>
            </a:ln>
          </c:spPr>
          <c:marker>
            <c:symbol val="none"/>
          </c:marker>
          <c:xVal>
            <c:numRef>
              <c:f>Model!$A$133:$A$138</c:f>
              <c:numCache>
                <c:formatCode>General</c:formatCode>
                <c:ptCount val="6"/>
                <c:pt idx="0">
                  <c:v>0</c:v>
                </c:pt>
                <c:pt idx="1">
                  <c:v>2</c:v>
                </c:pt>
                <c:pt idx="2">
                  <c:v>4</c:v>
                </c:pt>
                <c:pt idx="3">
                  <c:v>6</c:v>
                </c:pt>
                <c:pt idx="4">
                  <c:v>8</c:v>
                </c:pt>
                <c:pt idx="5">
                  <c:v>10</c:v>
                </c:pt>
              </c:numCache>
            </c:numRef>
          </c:xVal>
          <c:yVal>
            <c:numRef>
              <c:f>Model!$B$133:$B$138</c:f>
              <c:numCache>
                <c:formatCode>0.0000</c:formatCode>
                <c:ptCount val="6"/>
                <c:pt idx="0">
                  <c:v>1</c:v>
                </c:pt>
                <c:pt idx="1">
                  <c:v>1</c:v>
                </c:pt>
                <c:pt idx="2">
                  <c:v>1</c:v>
                </c:pt>
                <c:pt idx="3">
                  <c:v>1</c:v>
                </c:pt>
                <c:pt idx="4">
                  <c:v>1</c:v>
                </c:pt>
                <c:pt idx="5">
                  <c:v>1</c:v>
                </c:pt>
              </c:numCache>
            </c:numRef>
          </c:yVal>
          <c:smooth val="1"/>
        </c:ser>
        <c:ser>
          <c:idx val="1"/>
          <c:order val="1"/>
          <c:tx>
            <c:v>5% interest rate</c:v>
          </c:tx>
          <c:spPr>
            <a:ln w="25400">
              <a:solidFill>
                <a:srgbClr val="FF00FF"/>
              </a:solidFill>
              <a:prstDash val="solid"/>
            </a:ln>
          </c:spPr>
          <c:marker>
            <c:symbol val="none"/>
          </c:marker>
          <c:xVal>
            <c:numRef>
              <c:f>Model!$A$133:$A$138</c:f>
              <c:numCache>
                <c:formatCode>General</c:formatCode>
                <c:ptCount val="6"/>
                <c:pt idx="0">
                  <c:v>0</c:v>
                </c:pt>
                <c:pt idx="1">
                  <c:v>2</c:v>
                </c:pt>
                <c:pt idx="2">
                  <c:v>4</c:v>
                </c:pt>
                <c:pt idx="3">
                  <c:v>6</c:v>
                </c:pt>
                <c:pt idx="4">
                  <c:v>8</c:v>
                </c:pt>
                <c:pt idx="5">
                  <c:v>10</c:v>
                </c:pt>
              </c:numCache>
            </c:numRef>
          </c:xVal>
          <c:yVal>
            <c:numRef>
              <c:f>Model!$C$133:$C$138</c:f>
              <c:numCache>
                <c:formatCode>0.0000</c:formatCode>
                <c:ptCount val="6"/>
                <c:pt idx="0">
                  <c:v>1</c:v>
                </c:pt>
                <c:pt idx="1">
                  <c:v>1.1025</c:v>
                </c:pt>
                <c:pt idx="2">
                  <c:v>1.21550625</c:v>
                </c:pt>
                <c:pt idx="3">
                  <c:v>1.340095640625</c:v>
                </c:pt>
                <c:pt idx="4">
                  <c:v>1.4774554437890626</c:v>
                </c:pt>
                <c:pt idx="5">
                  <c:v>1.6288946267774416</c:v>
                </c:pt>
              </c:numCache>
            </c:numRef>
          </c:yVal>
          <c:smooth val="1"/>
        </c:ser>
        <c:ser>
          <c:idx val="2"/>
          <c:order val="2"/>
          <c:tx>
            <c:v>10% interest rate</c:v>
          </c:tx>
          <c:spPr>
            <a:ln w="25400">
              <a:solidFill>
                <a:srgbClr val="008000"/>
              </a:solidFill>
              <a:prstDash val="solid"/>
            </a:ln>
          </c:spPr>
          <c:marker>
            <c:symbol val="none"/>
          </c:marker>
          <c:xVal>
            <c:numRef>
              <c:f>Model!$A$133:$A$138</c:f>
              <c:numCache>
                <c:formatCode>General</c:formatCode>
                <c:ptCount val="6"/>
                <c:pt idx="0">
                  <c:v>0</c:v>
                </c:pt>
                <c:pt idx="1">
                  <c:v>2</c:v>
                </c:pt>
                <c:pt idx="2">
                  <c:v>4</c:v>
                </c:pt>
                <c:pt idx="3">
                  <c:v>6</c:v>
                </c:pt>
                <c:pt idx="4">
                  <c:v>8</c:v>
                </c:pt>
                <c:pt idx="5">
                  <c:v>10</c:v>
                </c:pt>
              </c:numCache>
            </c:numRef>
          </c:xVal>
          <c:yVal>
            <c:numRef>
              <c:f>Model!$D$133:$D$138</c:f>
              <c:numCache>
                <c:formatCode>0.0000</c:formatCode>
                <c:ptCount val="6"/>
                <c:pt idx="0">
                  <c:v>1</c:v>
                </c:pt>
                <c:pt idx="1">
                  <c:v>1.2100000000000002</c:v>
                </c:pt>
                <c:pt idx="2">
                  <c:v>1.4641000000000004</c:v>
                </c:pt>
                <c:pt idx="3">
                  <c:v>1.7715610000000008</c:v>
                </c:pt>
                <c:pt idx="4">
                  <c:v>2.1435888100000011</c:v>
                </c:pt>
                <c:pt idx="5">
                  <c:v>2.5937424601000019</c:v>
                </c:pt>
              </c:numCache>
            </c:numRef>
          </c:yVal>
          <c:smooth val="1"/>
        </c:ser>
        <c:ser>
          <c:idx val="3"/>
          <c:order val="3"/>
          <c:tx>
            <c:v>15% interest rate</c:v>
          </c:tx>
          <c:spPr>
            <a:ln w="25400">
              <a:solidFill>
                <a:srgbClr val="FF0000"/>
              </a:solidFill>
              <a:prstDash val="solid"/>
            </a:ln>
          </c:spPr>
          <c:marker>
            <c:symbol val="none"/>
          </c:marker>
          <c:xVal>
            <c:numRef>
              <c:f>Model!$A$133:$A$138</c:f>
              <c:numCache>
                <c:formatCode>General</c:formatCode>
                <c:ptCount val="6"/>
                <c:pt idx="0">
                  <c:v>0</c:v>
                </c:pt>
                <c:pt idx="1">
                  <c:v>2</c:v>
                </c:pt>
                <c:pt idx="2">
                  <c:v>4</c:v>
                </c:pt>
                <c:pt idx="3">
                  <c:v>6</c:v>
                </c:pt>
                <c:pt idx="4">
                  <c:v>8</c:v>
                </c:pt>
                <c:pt idx="5">
                  <c:v>10</c:v>
                </c:pt>
              </c:numCache>
            </c:numRef>
          </c:xVal>
          <c:yVal>
            <c:numRef>
              <c:f>Model!$E$133:$E$138</c:f>
              <c:numCache>
                <c:formatCode>0.0000</c:formatCode>
                <c:ptCount val="6"/>
                <c:pt idx="0">
                  <c:v>1</c:v>
                </c:pt>
                <c:pt idx="1">
                  <c:v>1.3224999999999998</c:v>
                </c:pt>
                <c:pt idx="2">
                  <c:v>1.7490062499999994</c:v>
                </c:pt>
                <c:pt idx="3">
                  <c:v>2.3130607656249991</c:v>
                </c:pt>
                <c:pt idx="4">
                  <c:v>3.0590228625390603</c:v>
                </c:pt>
                <c:pt idx="5">
                  <c:v>4.0455577357079067</c:v>
                </c:pt>
              </c:numCache>
            </c:numRef>
          </c:yVal>
          <c:smooth val="1"/>
        </c:ser>
        <c:dLbls/>
        <c:axId val="108729088"/>
        <c:axId val="108731008"/>
      </c:scatterChart>
      <c:valAx>
        <c:axId val="108729088"/>
        <c:scaling>
          <c:orientation val="minMax"/>
        </c:scaling>
        <c:axPos val="b"/>
        <c:title>
          <c:tx>
            <c:rich>
              <a:bodyPr/>
              <a:lstStyle/>
              <a:p>
                <a:pPr>
                  <a:defRPr sz="800" b="1" i="0" u="none" strike="noStrike" baseline="0">
                    <a:solidFill>
                      <a:srgbClr val="000000"/>
                    </a:solidFill>
                    <a:latin typeface="Arial"/>
                    <a:ea typeface="Arial"/>
                    <a:cs typeface="Arial"/>
                  </a:defRPr>
                </a:pPr>
                <a:r>
                  <a:rPr lang="en-US"/>
                  <a:t>Periods</a:t>
                </a:r>
              </a:p>
            </c:rich>
          </c:tx>
          <c:layout>
            <c:manualLayout>
              <c:xMode val="edge"/>
              <c:yMode val="edge"/>
              <c:x val="0.49333473315835547"/>
              <c:y val="0.87540983606557476"/>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731008"/>
        <c:crosses val="autoZero"/>
        <c:crossBetween val="midCat"/>
      </c:valAx>
      <c:valAx>
        <c:axId val="108731008"/>
        <c:scaling>
          <c:orientation val="minMax"/>
          <c:max val="5"/>
        </c:scaling>
        <c:axPos val="l"/>
        <c:title>
          <c:tx>
            <c:rich>
              <a:bodyPr/>
              <a:lstStyle/>
              <a:p>
                <a:pPr>
                  <a:defRPr sz="800" b="1" i="0" u="none" strike="noStrike" baseline="0">
                    <a:solidFill>
                      <a:srgbClr val="000000"/>
                    </a:solidFill>
                    <a:latin typeface="Arial"/>
                    <a:ea typeface="Arial"/>
                    <a:cs typeface="Arial"/>
                  </a:defRPr>
                </a:pPr>
                <a:r>
                  <a:rPr lang="en-US"/>
                  <a:t>Future Value of $1</a:t>
                </a:r>
              </a:p>
            </c:rich>
          </c:tx>
          <c:layout>
            <c:manualLayout>
              <c:xMode val="edge"/>
              <c:yMode val="edge"/>
              <c:x val="5.0666666666666693E-2"/>
              <c:y val="0.31803278688524622"/>
            </c:manualLayout>
          </c:layout>
          <c:spPr>
            <a:noFill/>
            <a:ln w="25400">
              <a:noFill/>
            </a:ln>
          </c:spPr>
        </c:title>
        <c:numFmt formatCode="\$#,##0.00_);\(\$#,##0.0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729088"/>
        <c:crosses val="autoZero"/>
        <c:crossBetween val="midCat"/>
        <c:majorUnit val="1"/>
        <c:minorUnit val="0.1"/>
      </c:valAx>
      <c:spPr>
        <a:gradFill rotWithShape="0">
          <a:gsLst>
            <a:gs pos="0">
              <a:srgbClr val="FFEBFA"/>
            </a:gs>
            <a:gs pos="30000">
              <a:srgbClr val="C4D6EB"/>
            </a:gs>
            <a:gs pos="60001">
              <a:srgbClr val="85C2FF"/>
            </a:gs>
            <a:gs pos="100000">
              <a:srgbClr val="5E9EFF"/>
            </a:gs>
          </a:gsLst>
          <a:lin ang="5400000" scaled="1"/>
        </a:gradFill>
        <a:ln w="12700">
          <a:solidFill>
            <a:srgbClr val="FFFFFF"/>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Payment Distribution</a:t>
            </a:r>
          </a:p>
        </c:rich>
      </c:tx>
      <c:layout>
        <c:manualLayout>
          <c:xMode val="edge"/>
          <c:yMode val="edge"/>
          <c:x val="0.33496370330757869"/>
          <c:y val="3.6544850498338874E-2"/>
        </c:manualLayout>
      </c:layout>
      <c:spPr>
        <a:noFill/>
        <a:ln w="25400">
          <a:noFill/>
        </a:ln>
      </c:spPr>
    </c:title>
    <c:plotArea>
      <c:layout>
        <c:manualLayout>
          <c:layoutTarget val="inner"/>
          <c:xMode val="edge"/>
          <c:yMode val="edge"/>
          <c:x val="0.21026919968339297"/>
          <c:y val="0.19933587153477914"/>
          <c:w val="0.60146771072226246"/>
          <c:h val="0.59136308555317818"/>
        </c:manualLayout>
      </c:layout>
      <c:barChart>
        <c:barDir val="col"/>
        <c:grouping val="stacked"/>
        <c:ser>
          <c:idx val="0"/>
          <c:order val="0"/>
          <c:tx>
            <c:v>Interest</c:v>
          </c:tx>
          <c:spPr>
            <a:solidFill>
              <a:srgbClr val="9999FF"/>
            </a:solidFill>
            <a:ln w="12700">
              <a:solidFill>
                <a:srgbClr val="000000"/>
              </a:solidFill>
              <a:prstDash val="solid"/>
            </a:ln>
          </c:spPr>
          <c:val>
            <c:numRef>
              <c:f>Model!$D$602:$D$604</c:f>
              <c:numCache>
                <c:formatCode>"$"#,##0.00</c:formatCode>
                <c:ptCount val="3"/>
                <c:pt idx="0">
                  <c:v>100</c:v>
                </c:pt>
                <c:pt idx="1">
                  <c:v>69.788519637462215</c:v>
                </c:pt>
                <c:pt idx="2">
                  <c:v>36.555891238670668</c:v>
                </c:pt>
              </c:numCache>
            </c:numRef>
          </c:val>
        </c:ser>
        <c:ser>
          <c:idx val="1"/>
          <c:order val="1"/>
          <c:tx>
            <c:v>Principal</c:v>
          </c:tx>
          <c:spPr>
            <a:solidFill>
              <a:srgbClr val="993366"/>
            </a:solidFill>
            <a:ln w="12700">
              <a:solidFill>
                <a:srgbClr val="000000"/>
              </a:solidFill>
              <a:prstDash val="solid"/>
            </a:ln>
          </c:spPr>
          <c:val>
            <c:numRef>
              <c:f>Model!$E$602:$E$604</c:f>
              <c:numCache>
                <c:formatCode>"$"#,##0.00_);[Red]\("$"#,##0.00\)</c:formatCode>
                <c:ptCount val="3"/>
                <c:pt idx="0">
                  <c:v>302.11480362537776</c:v>
                </c:pt>
                <c:pt idx="1">
                  <c:v>332.32628398791553</c:v>
                </c:pt>
                <c:pt idx="2">
                  <c:v>365.55891238670711</c:v>
                </c:pt>
              </c:numCache>
            </c:numRef>
          </c:val>
        </c:ser>
        <c:dLbls/>
        <c:overlap val="100"/>
        <c:axId val="125593472"/>
        <c:axId val="125612032"/>
      </c:barChart>
      <c:catAx>
        <c:axId val="125593472"/>
        <c:scaling>
          <c:orientation val="minMax"/>
        </c:scaling>
        <c:axPos val="b"/>
        <c:title>
          <c:tx>
            <c:rich>
              <a:bodyPr/>
              <a:lstStyle/>
              <a:p>
                <a:pPr>
                  <a:defRPr sz="825" b="1" i="0" u="none" strike="noStrike" baseline="0">
                    <a:solidFill>
                      <a:srgbClr val="000000"/>
                    </a:solidFill>
                    <a:latin typeface="Arial"/>
                    <a:ea typeface="Arial"/>
                    <a:cs typeface="Arial"/>
                  </a:defRPr>
                </a:pPr>
                <a:r>
                  <a:rPr lang="en-US"/>
                  <a:t>Year</a:t>
                </a:r>
              </a:p>
            </c:rich>
          </c:tx>
          <c:layout>
            <c:manualLayout>
              <c:xMode val="edge"/>
              <c:yMode val="edge"/>
              <c:x val="0.47677319023646636"/>
              <c:y val="0.88040006627078582"/>
            </c:manualLayout>
          </c:layout>
          <c:spPr>
            <a:noFill/>
            <a:ln w="25400">
              <a:noFill/>
            </a:ln>
          </c:spPr>
        </c:title>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25612032"/>
        <c:crosses val="autoZero"/>
        <c:auto val="1"/>
        <c:lblAlgn val="ctr"/>
        <c:lblOffset val="100"/>
        <c:tickLblSkip val="1"/>
        <c:tickMarkSkip val="1"/>
      </c:catAx>
      <c:valAx>
        <c:axId val="125612032"/>
        <c:scaling>
          <c:orientation val="minMax"/>
        </c:scaling>
        <c:axPos val="l"/>
        <c:title>
          <c:tx>
            <c:rich>
              <a:bodyPr rot="0" vert="horz"/>
              <a:lstStyle/>
              <a:p>
                <a:pPr algn="ctr">
                  <a:defRPr sz="825" b="1" i="0" u="none" strike="noStrike" baseline="0">
                    <a:solidFill>
                      <a:srgbClr val="000000"/>
                    </a:solidFill>
                    <a:latin typeface="Arial"/>
                    <a:ea typeface="Arial"/>
                    <a:cs typeface="Arial"/>
                  </a:defRPr>
                </a:pPr>
                <a:r>
                  <a:rPr lang="en-US"/>
                  <a:t>Payment</a:t>
                </a:r>
              </a:p>
            </c:rich>
          </c:tx>
          <c:layout>
            <c:manualLayout>
              <c:xMode val="edge"/>
              <c:yMode val="edge"/>
              <c:x val="7.3467947654084223E-2"/>
              <c:y val="8.5272015416677574E-2"/>
            </c:manualLayout>
          </c:layout>
          <c:spPr>
            <a:noFill/>
            <a:ln w="25400">
              <a:noFill/>
            </a:ln>
          </c:spPr>
        </c:title>
        <c:numFmt formatCode="&quot;$&quot;#,##0.00"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25593472"/>
        <c:crosses val="autoZero"/>
        <c:crossBetween val="between"/>
      </c:valAx>
      <c:spPr>
        <a:solidFill>
          <a:srgbClr val="C0C0C0"/>
        </a:solidFill>
        <a:ln w="25400">
          <a:noFill/>
        </a:ln>
      </c:spPr>
    </c:plotArea>
    <c:legend>
      <c:legendPos val="r"/>
      <c:layout>
        <c:manualLayout>
          <c:xMode val="edge"/>
          <c:yMode val="edge"/>
          <c:x val="0.83833812781706418"/>
          <c:y val="0.43189438832535504"/>
          <c:w val="0.13856828558959763"/>
          <c:h val="0.1328905810231861"/>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34020618556701"/>
          <c:y val="6.2802080507624994E-2"/>
          <c:w val="0.83298969072164952"/>
          <c:h val="0.87681366247184156"/>
        </c:manualLayout>
      </c:layout>
      <c:barChart>
        <c:barDir val="col"/>
        <c:grouping val="stacked"/>
        <c:ser>
          <c:idx val="0"/>
          <c:order val="0"/>
          <c:tx>
            <c:v>Interest</c:v>
          </c:tx>
          <c:spPr>
            <a:solidFill>
              <a:srgbClr val="9999FF"/>
            </a:solidFill>
            <a:ln w="12700">
              <a:solidFill>
                <a:srgbClr val="000000"/>
              </a:solidFill>
              <a:prstDash val="solid"/>
            </a:ln>
          </c:spPr>
          <c:val>
            <c:numRef>
              <c:f>Model!$P$598:$P$627</c:f>
              <c:numCache>
                <c:formatCode>"$"#,##0.00</c:formatCode>
                <c:ptCount val="30"/>
                <c:pt idx="0">
                  <c:v>100</c:v>
                </c:pt>
                <c:pt idx="1">
                  <c:v>99.392075174736604</c:v>
                </c:pt>
                <c:pt idx="2">
                  <c:v>98.72335786694687</c:v>
                </c:pt>
                <c:pt idx="3">
                  <c:v>97.987768828378165</c:v>
                </c:pt>
                <c:pt idx="4">
                  <c:v>97.178620885952583</c:v>
                </c:pt>
                <c:pt idx="5">
                  <c:v>96.288558149284455</c:v>
                </c:pt>
                <c:pt idx="6">
                  <c:v>95.309489138949516</c:v>
                </c:pt>
                <c:pt idx="7">
                  <c:v>94.232513227581066</c:v>
                </c:pt>
                <c:pt idx="8">
                  <c:v>93.047839725075775</c:v>
                </c:pt>
                <c:pt idx="9">
                  <c:v>91.744698872319958</c:v>
                </c:pt>
                <c:pt idx="10">
                  <c:v>90.311243934288555</c:v>
                </c:pt>
                <c:pt idx="11">
                  <c:v>88.734443502454027</c:v>
                </c:pt>
                <c:pt idx="12">
                  <c:v>86.999963027436024</c:v>
                </c:pt>
                <c:pt idx="13">
                  <c:v>85.092034504916228</c:v>
                </c:pt>
                <c:pt idx="14">
                  <c:v>82.993313130144458</c:v>
                </c:pt>
                <c:pt idx="15">
                  <c:v>80.68471961789551</c:v>
                </c:pt>
                <c:pt idx="16">
                  <c:v>78.145266754421669</c:v>
                </c:pt>
                <c:pt idx="17">
                  <c:v>75.35186860460044</c:v>
                </c:pt>
                <c:pt idx="18">
                  <c:v>72.279130639797089</c:v>
                </c:pt>
                <c:pt idx="19">
                  <c:v>68.899118878513406</c:v>
                </c:pt>
                <c:pt idx="20">
                  <c:v>65.18110594110135</c:v>
                </c:pt>
                <c:pt idx="21">
                  <c:v>61.091291709948088</c:v>
                </c:pt>
                <c:pt idx="22">
                  <c:v>56.592496055679504</c:v>
                </c:pt>
                <c:pt idx="23">
                  <c:v>51.643820835984059</c:v>
                </c:pt>
                <c:pt idx="24">
                  <c:v>46.200278094319074</c:v>
                </c:pt>
                <c:pt idx="25">
                  <c:v>40.212381078487589</c:v>
                </c:pt>
                <c:pt idx="26">
                  <c:v>33.625694361072952</c:v>
                </c:pt>
                <c:pt idx="27">
                  <c:v>26.380338971916856</c:v>
                </c:pt>
                <c:pt idx="28">
                  <c:v>18.410448043845147</c:v>
                </c:pt>
                <c:pt idx="29">
                  <c:v>9.6435680229662673</c:v>
                </c:pt>
              </c:numCache>
            </c:numRef>
          </c:val>
        </c:ser>
        <c:ser>
          <c:idx val="1"/>
          <c:order val="1"/>
          <c:tx>
            <c:v>Principal</c:v>
          </c:tx>
          <c:spPr>
            <a:solidFill>
              <a:srgbClr val="993366"/>
            </a:solidFill>
            <a:ln w="12700">
              <a:solidFill>
                <a:srgbClr val="000000"/>
              </a:solidFill>
              <a:prstDash val="solid"/>
            </a:ln>
          </c:spPr>
          <c:val>
            <c:numRef>
              <c:f>Model!$Q$598:$Q$627</c:f>
              <c:numCache>
                <c:formatCode>"$"#,##0.00_);[Red]\("$"#,##0.00\)</c:formatCode>
                <c:ptCount val="30"/>
                <c:pt idx="0">
                  <c:v>6.0792482526339313</c:v>
                </c:pt>
                <c:pt idx="1">
                  <c:v>6.6871730778973273</c:v>
                </c:pt>
                <c:pt idx="2">
                  <c:v>7.3558903856870614</c:v>
                </c:pt>
                <c:pt idx="3">
                  <c:v>8.0914794242557662</c:v>
                </c:pt>
                <c:pt idx="4">
                  <c:v>8.9006273666813485</c:v>
                </c:pt>
                <c:pt idx="5">
                  <c:v>9.7906901033494762</c:v>
                </c:pt>
                <c:pt idx="6">
                  <c:v>10.769759113684415</c:v>
                </c:pt>
                <c:pt idx="7">
                  <c:v>11.846735025052865</c:v>
                </c:pt>
                <c:pt idx="8">
                  <c:v>13.031408527558156</c:v>
                </c:pt>
                <c:pt idx="9">
                  <c:v>14.334549380313973</c:v>
                </c:pt>
                <c:pt idx="10">
                  <c:v>15.768004318345376</c:v>
                </c:pt>
                <c:pt idx="11">
                  <c:v>17.344804750179904</c:v>
                </c:pt>
                <c:pt idx="12">
                  <c:v>19.079285225197907</c:v>
                </c:pt>
                <c:pt idx="13">
                  <c:v>20.987213747717703</c:v>
                </c:pt>
                <c:pt idx="14">
                  <c:v>23.085935122489474</c:v>
                </c:pt>
                <c:pt idx="15">
                  <c:v>25.394528634738421</c:v>
                </c:pt>
                <c:pt idx="16">
                  <c:v>27.933981498212262</c:v>
                </c:pt>
                <c:pt idx="17">
                  <c:v>30.727379648033491</c:v>
                </c:pt>
                <c:pt idx="18">
                  <c:v>33.800117612836843</c:v>
                </c:pt>
                <c:pt idx="19">
                  <c:v>37.180129374120526</c:v>
                </c:pt>
                <c:pt idx="20">
                  <c:v>40.898142311532581</c:v>
                </c:pt>
                <c:pt idx="21">
                  <c:v>44.987956542685843</c:v>
                </c:pt>
                <c:pt idx="22">
                  <c:v>49.486752196954427</c:v>
                </c:pt>
                <c:pt idx="23">
                  <c:v>54.435427416649873</c:v>
                </c:pt>
                <c:pt idx="24">
                  <c:v>59.878970158314857</c:v>
                </c:pt>
                <c:pt idx="25">
                  <c:v>65.866867174146336</c:v>
                </c:pt>
                <c:pt idx="26">
                  <c:v>72.453553891560972</c:v>
                </c:pt>
                <c:pt idx="27">
                  <c:v>79.698909280717075</c:v>
                </c:pt>
                <c:pt idx="28">
                  <c:v>87.668800208788781</c:v>
                </c:pt>
                <c:pt idx="29">
                  <c:v>96.435680229667668</c:v>
                </c:pt>
              </c:numCache>
            </c:numRef>
          </c:val>
        </c:ser>
        <c:dLbls/>
        <c:overlap val="100"/>
        <c:axId val="108570112"/>
        <c:axId val="108571648"/>
      </c:barChart>
      <c:catAx>
        <c:axId val="108570112"/>
        <c:scaling>
          <c:orientation val="minMax"/>
        </c:scaling>
        <c:delete val="1"/>
        <c:axPos val="b"/>
        <c:tickLblPos val="none"/>
        <c:crossAx val="108571648"/>
        <c:crosses val="autoZero"/>
        <c:auto val="1"/>
        <c:lblAlgn val="ctr"/>
        <c:lblOffset val="100"/>
      </c:catAx>
      <c:valAx>
        <c:axId val="108571648"/>
        <c:scaling>
          <c:orientation val="minMax"/>
          <c:max val="125"/>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8570112"/>
        <c:crosses val="autoZero"/>
        <c:crossBetween val="between"/>
        <c:majorUnit val="25"/>
      </c:valAx>
      <c:spPr>
        <a:solidFill>
          <a:srgbClr val="C0C0C0"/>
        </a:solidFill>
        <a:ln w="12700">
          <a:solidFill>
            <a:srgbClr val="808080"/>
          </a:solidFill>
          <a:prstDash val="solid"/>
        </a:ln>
      </c:spPr>
    </c:plotArea>
    <c:legend>
      <c:legendPos val="r"/>
      <c:layout>
        <c:manualLayout>
          <c:xMode val="edge"/>
          <c:yMode val="edge"/>
          <c:x val="0.72989693361500585"/>
          <c:y val="0.2608700724003703"/>
          <c:w val="0.11958773446002159"/>
          <c:h val="9.4203152142214044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image" Target="../media/image4.png"/><Relationship Id="rId12" Type="http://schemas.openxmlformats.org/officeDocument/2006/relationships/image" Target="../media/image9.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11" Type="http://schemas.openxmlformats.org/officeDocument/2006/relationships/image" Target="../media/image8.png"/><Relationship Id="rId5" Type="http://schemas.openxmlformats.org/officeDocument/2006/relationships/image" Target="../media/image2.png"/><Relationship Id="rId15" Type="http://schemas.openxmlformats.org/officeDocument/2006/relationships/image" Target="../media/image12.png"/><Relationship Id="rId10" Type="http://schemas.openxmlformats.org/officeDocument/2006/relationships/image" Target="../media/image7.png"/><Relationship Id="rId4" Type="http://schemas.openxmlformats.org/officeDocument/2006/relationships/image" Target="../media/image1.png"/><Relationship Id="rId9" Type="http://schemas.openxmlformats.org/officeDocument/2006/relationships/image" Target="../media/image6.png"/><Relationship Id="rId1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9525</xdr:colOff>
      <xdr:row>142</xdr:row>
      <xdr:rowOff>0</xdr:rowOff>
    </xdr:from>
    <xdr:to>
      <xdr:col>6</xdr:col>
      <xdr:colOff>9525</xdr:colOff>
      <xdr:row>159</xdr:row>
      <xdr:rowOff>152400</xdr:rowOff>
    </xdr:to>
    <xdr:graphicFrame macro="">
      <xdr:nvGraphicFramePr>
        <xdr:cNvPr id="14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462</xdr:row>
      <xdr:rowOff>0</xdr:rowOff>
    </xdr:from>
    <xdr:to>
      <xdr:col>8</xdr:col>
      <xdr:colOff>0</xdr:colOff>
      <xdr:row>462</xdr:row>
      <xdr:rowOff>0</xdr:rowOff>
    </xdr:to>
    <xdr:sp macro="" textlink="">
      <xdr:nvSpPr>
        <xdr:cNvPr id="1475" name="Line 18"/>
        <xdr:cNvSpPr>
          <a:spLocks noChangeShapeType="1"/>
        </xdr:cNvSpPr>
      </xdr:nvSpPr>
      <xdr:spPr bwMode="auto">
        <a:xfrm>
          <a:off x="952500" y="75819000"/>
          <a:ext cx="5057775" cy="0"/>
        </a:xfrm>
        <a:prstGeom prst="line">
          <a:avLst/>
        </a:prstGeom>
        <a:noFill/>
        <a:ln w="9525">
          <a:noFill/>
          <a:round/>
          <a:headEnd/>
          <a:tailEnd/>
        </a:ln>
      </xdr:spPr>
    </xdr:sp>
    <xdr:clientData/>
  </xdr:twoCellAnchor>
  <xdr:twoCellAnchor>
    <xdr:from>
      <xdr:col>1</xdr:col>
      <xdr:colOff>0</xdr:colOff>
      <xdr:row>462</xdr:row>
      <xdr:rowOff>0</xdr:rowOff>
    </xdr:from>
    <xdr:to>
      <xdr:col>8</xdr:col>
      <xdr:colOff>0</xdr:colOff>
      <xdr:row>462</xdr:row>
      <xdr:rowOff>0</xdr:rowOff>
    </xdr:to>
    <xdr:sp macro="" textlink="">
      <xdr:nvSpPr>
        <xdr:cNvPr id="1476" name="Line 19"/>
        <xdr:cNvSpPr>
          <a:spLocks noChangeShapeType="1"/>
        </xdr:cNvSpPr>
      </xdr:nvSpPr>
      <xdr:spPr bwMode="auto">
        <a:xfrm>
          <a:off x="952500" y="75819000"/>
          <a:ext cx="5057775" cy="0"/>
        </a:xfrm>
        <a:prstGeom prst="line">
          <a:avLst/>
        </a:prstGeom>
        <a:noFill/>
        <a:ln w="9525">
          <a:noFill/>
          <a:round/>
          <a:headEnd/>
          <a:tailEnd/>
        </a:ln>
      </xdr:spPr>
    </xdr:sp>
    <xdr:clientData/>
  </xdr:twoCellAnchor>
  <xdr:twoCellAnchor>
    <xdr:from>
      <xdr:col>0</xdr:col>
      <xdr:colOff>752475</xdr:colOff>
      <xdr:row>458</xdr:row>
      <xdr:rowOff>0</xdr:rowOff>
    </xdr:from>
    <xdr:to>
      <xdr:col>0</xdr:col>
      <xdr:colOff>714375</xdr:colOff>
      <xdr:row>458</xdr:row>
      <xdr:rowOff>0</xdr:rowOff>
    </xdr:to>
    <xdr:sp macro="" textlink="">
      <xdr:nvSpPr>
        <xdr:cNvPr id="1477" name="Line 21"/>
        <xdr:cNvSpPr>
          <a:spLocks noChangeShapeType="1"/>
        </xdr:cNvSpPr>
      </xdr:nvSpPr>
      <xdr:spPr bwMode="auto">
        <a:xfrm>
          <a:off x="752475" y="75133200"/>
          <a:ext cx="0" cy="0"/>
        </a:xfrm>
        <a:prstGeom prst="line">
          <a:avLst/>
        </a:prstGeom>
        <a:noFill/>
        <a:ln w="9525">
          <a:solidFill>
            <a:srgbClr val="000000"/>
          </a:solidFill>
          <a:round/>
          <a:headEnd/>
          <a:tailEnd/>
        </a:ln>
      </xdr:spPr>
    </xdr:sp>
    <xdr:clientData/>
  </xdr:twoCellAnchor>
  <xdr:twoCellAnchor>
    <xdr:from>
      <xdr:col>1</xdr:col>
      <xdr:colOff>742950</xdr:colOff>
      <xdr:row>458</xdr:row>
      <xdr:rowOff>0</xdr:rowOff>
    </xdr:from>
    <xdr:to>
      <xdr:col>1</xdr:col>
      <xdr:colOff>714375</xdr:colOff>
      <xdr:row>458</xdr:row>
      <xdr:rowOff>0</xdr:rowOff>
    </xdr:to>
    <xdr:sp macro="" textlink="">
      <xdr:nvSpPr>
        <xdr:cNvPr id="1478" name="Line 22"/>
        <xdr:cNvSpPr>
          <a:spLocks noChangeShapeType="1"/>
        </xdr:cNvSpPr>
      </xdr:nvSpPr>
      <xdr:spPr bwMode="auto">
        <a:xfrm>
          <a:off x="1695450" y="75133200"/>
          <a:ext cx="0" cy="0"/>
        </a:xfrm>
        <a:prstGeom prst="line">
          <a:avLst/>
        </a:prstGeom>
        <a:noFill/>
        <a:ln w="9525">
          <a:solidFill>
            <a:srgbClr val="000000"/>
          </a:solidFill>
          <a:round/>
          <a:headEnd/>
          <a:tailEnd/>
        </a:ln>
      </xdr:spPr>
    </xdr:sp>
    <xdr:clientData/>
  </xdr:twoCellAnchor>
  <xdr:twoCellAnchor>
    <xdr:from>
      <xdr:col>2</xdr:col>
      <xdr:colOff>781050</xdr:colOff>
      <xdr:row>458</xdr:row>
      <xdr:rowOff>0</xdr:rowOff>
    </xdr:from>
    <xdr:to>
      <xdr:col>2</xdr:col>
      <xdr:colOff>714375</xdr:colOff>
      <xdr:row>458</xdr:row>
      <xdr:rowOff>0</xdr:rowOff>
    </xdr:to>
    <xdr:sp macro="" textlink="">
      <xdr:nvSpPr>
        <xdr:cNvPr id="1479" name="Line 23"/>
        <xdr:cNvSpPr>
          <a:spLocks noChangeShapeType="1"/>
        </xdr:cNvSpPr>
      </xdr:nvSpPr>
      <xdr:spPr bwMode="auto">
        <a:xfrm>
          <a:off x="2438400" y="75133200"/>
          <a:ext cx="0" cy="0"/>
        </a:xfrm>
        <a:prstGeom prst="line">
          <a:avLst/>
        </a:prstGeom>
        <a:noFill/>
        <a:ln w="9525">
          <a:solidFill>
            <a:srgbClr val="000000"/>
          </a:solidFill>
          <a:round/>
          <a:headEnd/>
          <a:tailEnd/>
        </a:ln>
      </xdr:spPr>
    </xdr:sp>
    <xdr:clientData/>
  </xdr:twoCellAnchor>
  <xdr:twoCellAnchor>
    <xdr:from>
      <xdr:col>4</xdr:col>
      <xdr:colOff>0</xdr:colOff>
      <xdr:row>458</xdr:row>
      <xdr:rowOff>0</xdr:rowOff>
    </xdr:from>
    <xdr:to>
      <xdr:col>4</xdr:col>
      <xdr:colOff>0</xdr:colOff>
      <xdr:row>458</xdr:row>
      <xdr:rowOff>0</xdr:rowOff>
    </xdr:to>
    <xdr:sp macro="" textlink="">
      <xdr:nvSpPr>
        <xdr:cNvPr id="1480" name="Line 24"/>
        <xdr:cNvSpPr>
          <a:spLocks noChangeShapeType="1"/>
        </xdr:cNvSpPr>
      </xdr:nvSpPr>
      <xdr:spPr bwMode="auto">
        <a:xfrm>
          <a:off x="3152775" y="75133200"/>
          <a:ext cx="0" cy="0"/>
        </a:xfrm>
        <a:prstGeom prst="line">
          <a:avLst/>
        </a:prstGeom>
        <a:noFill/>
        <a:ln w="9525">
          <a:solidFill>
            <a:srgbClr val="000000"/>
          </a:solidFill>
          <a:round/>
          <a:headEnd/>
          <a:tailEnd/>
        </a:ln>
      </xdr:spPr>
    </xdr:sp>
    <xdr:clientData/>
  </xdr:twoCellAnchor>
  <xdr:twoCellAnchor>
    <xdr:from>
      <xdr:col>4</xdr:col>
      <xdr:colOff>733425</xdr:colOff>
      <xdr:row>458</xdr:row>
      <xdr:rowOff>0</xdr:rowOff>
    </xdr:from>
    <xdr:to>
      <xdr:col>4</xdr:col>
      <xdr:colOff>714375</xdr:colOff>
      <xdr:row>458</xdr:row>
      <xdr:rowOff>0</xdr:rowOff>
    </xdr:to>
    <xdr:sp macro="" textlink="">
      <xdr:nvSpPr>
        <xdr:cNvPr id="1481" name="Line 25"/>
        <xdr:cNvSpPr>
          <a:spLocks noChangeShapeType="1"/>
        </xdr:cNvSpPr>
      </xdr:nvSpPr>
      <xdr:spPr bwMode="auto">
        <a:xfrm>
          <a:off x="3867150" y="75133200"/>
          <a:ext cx="0" cy="0"/>
        </a:xfrm>
        <a:prstGeom prst="line">
          <a:avLst/>
        </a:prstGeom>
        <a:noFill/>
        <a:ln w="9525">
          <a:solidFill>
            <a:srgbClr val="000000"/>
          </a:solidFill>
          <a:round/>
          <a:headEnd/>
          <a:tailEnd/>
        </a:ln>
      </xdr:spPr>
    </xdr:sp>
    <xdr:clientData/>
  </xdr:twoCellAnchor>
  <xdr:twoCellAnchor>
    <xdr:from>
      <xdr:col>3</xdr:col>
      <xdr:colOff>400050</xdr:colOff>
      <xdr:row>458</xdr:row>
      <xdr:rowOff>0</xdr:rowOff>
    </xdr:from>
    <xdr:to>
      <xdr:col>3</xdr:col>
      <xdr:colOff>400050</xdr:colOff>
      <xdr:row>458</xdr:row>
      <xdr:rowOff>0</xdr:rowOff>
    </xdr:to>
    <xdr:sp macro="" textlink="">
      <xdr:nvSpPr>
        <xdr:cNvPr id="1482" name="Line 26"/>
        <xdr:cNvSpPr>
          <a:spLocks noChangeShapeType="1"/>
        </xdr:cNvSpPr>
      </xdr:nvSpPr>
      <xdr:spPr bwMode="auto">
        <a:xfrm>
          <a:off x="2838450" y="75133200"/>
          <a:ext cx="0" cy="0"/>
        </a:xfrm>
        <a:prstGeom prst="line">
          <a:avLst/>
        </a:prstGeom>
        <a:noFill/>
        <a:ln w="9525">
          <a:solidFill>
            <a:srgbClr val="000000"/>
          </a:solidFill>
          <a:round/>
          <a:headEnd/>
          <a:tailEnd/>
        </a:ln>
      </xdr:spPr>
    </xdr:sp>
    <xdr:clientData/>
  </xdr:twoCellAnchor>
  <xdr:twoCellAnchor>
    <xdr:from>
      <xdr:col>6</xdr:col>
      <xdr:colOff>733425</xdr:colOff>
      <xdr:row>458</xdr:row>
      <xdr:rowOff>0</xdr:rowOff>
    </xdr:from>
    <xdr:to>
      <xdr:col>6</xdr:col>
      <xdr:colOff>714375</xdr:colOff>
      <xdr:row>458</xdr:row>
      <xdr:rowOff>0</xdr:rowOff>
    </xdr:to>
    <xdr:sp macro="" textlink="">
      <xdr:nvSpPr>
        <xdr:cNvPr id="1483" name="Line 27"/>
        <xdr:cNvSpPr>
          <a:spLocks noChangeShapeType="1"/>
        </xdr:cNvSpPr>
      </xdr:nvSpPr>
      <xdr:spPr bwMode="auto">
        <a:xfrm>
          <a:off x="5295900" y="75133200"/>
          <a:ext cx="0" cy="0"/>
        </a:xfrm>
        <a:prstGeom prst="line">
          <a:avLst/>
        </a:prstGeom>
        <a:noFill/>
        <a:ln w="9525">
          <a:solidFill>
            <a:srgbClr val="000000"/>
          </a:solidFill>
          <a:round/>
          <a:headEnd/>
          <a:tailEnd/>
        </a:ln>
      </xdr:spPr>
    </xdr:sp>
    <xdr:clientData/>
  </xdr:twoCellAnchor>
  <xdr:twoCellAnchor>
    <xdr:from>
      <xdr:col>5</xdr:col>
      <xdr:colOff>733425</xdr:colOff>
      <xdr:row>458</xdr:row>
      <xdr:rowOff>0</xdr:rowOff>
    </xdr:from>
    <xdr:to>
      <xdr:col>5</xdr:col>
      <xdr:colOff>714375</xdr:colOff>
      <xdr:row>458</xdr:row>
      <xdr:rowOff>0</xdr:rowOff>
    </xdr:to>
    <xdr:sp macro="" textlink="">
      <xdr:nvSpPr>
        <xdr:cNvPr id="1484" name="Line 28"/>
        <xdr:cNvSpPr>
          <a:spLocks noChangeShapeType="1"/>
        </xdr:cNvSpPr>
      </xdr:nvSpPr>
      <xdr:spPr bwMode="auto">
        <a:xfrm>
          <a:off x="4581525" y="75133200"/>
          <a:ext cx="0" cy="0"/>
        </a:xfrm>
        <a:prstGeom prst="line">
          <a:avLst/>
        </a:prstGeom>
        <a:noFill/>
        <a:ln w="9525">
          <a:solidFill>
            <a:srgbClr val="000000"/>
          </a:solidFill>
          <a:round/>
          <a:headEnd/>
          <a:tailEnd/>
        </a:ln>
      </xdr:spPr>
    </xdr:sp>
    <xdr:clientData/>
  </xdr:twoCellAnchor>
  <xdr:twoCellAnchor>
    <xdr:from>
      <xdr:col>0</xdr:col>
      <xdr:colOff>533400</xdr:colOff>
      <xdr:row>458</xdr:row>
      <xdr:rowOff>0</xdr:rowOff>
    </xdr:from>
    <xdr:to>
      <xdr:col>1</xdr:col>
      <xdr:colOff>171450</xdr:colOff>
      <xdr:row>458</xdr:row>
      <xdr:rowOff>0</xdr:rowOff>
    </xdr:to>
    <xdr:sp macro="" textlink="">
      <xdr:nvSpPr>
        <xdr:cNvPr id="1053" name="Text Box 29"/>
        <xdr:cNvSpPr txBox="1">
          <a:spLocks noChangeArrowheads="1"/>
        </xdr:cNvSpPr>
      </xdr:nvSpPr>
      <xdr:spPr bwMode="auto">
        <a:xfrm>
          <a:off x="533400" y="67970400"/>
          <a:ext cx="419100" cy="0"/>
        </a:xfrm>
        <a:prstGeom prst="rect">
          <a:avLst/>
        </a:prstGeom>
        <a:noFill/>
        <a:ln w="9525">
          <a:noFill/>
          <a:miter lim="800000"/>
          <a:headEnd/>
          <a:tailEnd/>
        </a:ln>
        <a:effectLst/>
      </xdr:spPr>
      <xdr:txBody>
        <a:bodyPr vertOverflow="clip" wrap="square" lIns="36576" tIns="22860" rIns="36576" bIns="0" anchor="t" upright="1"/>
        <a:lstStyle/>
        <a:p>
          <a:pPr algn="ctr" rtl="0">
            <a:defRPr sz="1000"/>
          </a:pPr>
          <a:endParaRPr lang="en-US" sz="1200" b="0" i="0" strike="noStrike">
            <a:solidFill>
              <a:srgbClr val="000000"/>
            </a:solidFill>
            <a:latin typeface="Arial"/>
            <a:cs typeface="Arial"/>
          </a:endParaRPr>
        </a:p>
        <a:p>
          <a:pPr algn="ctr" rtl="0">
            <a:defRPr sz="1000"/>
          </a:pPr>
          <a:endParaRPr lang="en-US" sz="1200" b="0" i="0" strike="noStrike">
            <a:solidFill>
              <a:srgbClr val="000000"/>
            </a:solidFill>
            <a:latin typeface="Arial"/>
            <a:cs typeface="Arial"/>
          </a:endParaRPr>
        </a:p>
      </xdr:txBody>
    </xdr:sp>
    <xdr:clientData/>
  </xdr:twoCellAnchor>
  <xdr:twoCellAnchor>
    <xdr:from>
      <xdr:col>1</xdr:col>
      <xdr:colOff>495300</xdr:colOff>
      <xdr:row>458</xdr:row>
      <xdr:rowOff>0</xdr:rowOff>
    </xdr:from>
    <xdr:to>
      <xdr:col>2</xdr:col>
      <xdr:colOff>209550</xdr:colOff>
      <xdr:row>458</xdr:row>
      <xdr:rowOff>0</xdr:rowOff>
    </xdr:to>
    <xdr:sp macro="" textlink="">
      <xdr:nvSpPr>
        <xdr:cNvPr id="1054" name="Text Box 30"/>
        <xdr:cNvSpPr txBox="1">
          <a:spLocks noChangeArrowheads="1"/>
        </xdr:cNvSpPr>
      </xdr:nvSpPr>
      <xdr:spPr bwMode="auto">
        <a:xfrm>
          <a:off x="1276350" y="67970400"/>
          <a:ext cx="428625" cy="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1</a:t>
          </a:r>
        </a:p>
        <a:p>
          <a:pPr algn="ctr" rtl="0">
            <a:defRPr sz="1000"/>
          </a:pPr>
          <a:r>
            <a:rPr lang="en-US" sz="1000" b="0" i="0" strike="noStrike">
              <a:solidFill>
                <a:srgbClr val="000000"/>
              </a:solidFill>
              <a:latin typeface="Arial"/>
              <a:cs typeface="Arial"/>
            </a:rPr>
            <a:t>$100</a:t>
          </a:r>
        </a:p>
      </xdr:txBody>
    </xdr:sp>
    <xdr:clientData/>
  </xdr:twoCellAnchor>
  <xdr:twoCellAnchor>
    <xdr:from>
      <xdr:col>2</xdr:col>
      <xdr:colOff>485775</xdr:colOff>
      <xdr:row>458</xdr:row>
      <xdr:rowOff>0</xdr:rowOff>
    </xdr:from>
    <xdr:to>
      <xdr:col>3</xdr:col>
      <xdr:colOff>228600</xdr:colOff>
      <xdr:row>458</xdr:row>
      <xdr:rowOff>0</xdr:rowOff>
    </xdr:to>
    <xdr:sp macro="" textlink="">
      <xdr:nvSpPr>
        <xdr:cNvPr id="1055" name="Text Box 31"/>
        <xdr:cNvSpPr txBox="1">
          <a:spLocks noChangeArrowheads="1"/>
        </xdr:cNvSpPr>
      </xdr:nvSpPr>
      <xdr:spPr bwMode="auto">
        <a:xfrm>
          <a:off x="1981200" y="67970400"/>
          <a:ext cx="457200" cy="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2</a:t>
          </a:r>
        </a:p>
        <a:p>
          <a:pPr algn="ctr" rtl="0">
            <a:defRPr sz="1000"/>
          </a:pPr>
          <a:r>
            <a:rPr lang="en-US" sz="1000" b="0" i="0" strike="noStrike">
              <a:solidFill>
                <a:srgbClr val="000000"/>
              </a:solidFill>
              <a:latin typeface="Arial"/>
              <a:cs typeface="Arial"/>
            </a:rPr>
            <a:t>$200</a:t>
          </a:r>
        </a:p>
      </xdr:txBody>
    </xdr:sp>
    <xdr:clientData/>
  </xdr:twoCellAnchor>
  <xdr:twoCellAnchor>
    <xdr:from>
      <xdr:col>3</xdr:col>
      <xdr:colOff>485775</xdr:colOff>
      <xdr:row>458</xdr:row>
      <xdr:rowOff>0</xdr:rowOff>
    </xdr:from>
    <xdr:to>
      <xdr:col>4</xdr:col>
      <xdr:colOff>209550</xdr:colOff>
      <xdr:row>458</xdr:row>
      <xdr:rowOff>0</xdr:rowOff>
    </xdr:to>
    <xdr:sp macro="" textlink="">
      <xdr:nvSpPr>
        <xdr:cNvPr id="1056" name="Text Box 32"/>
        <xdr:cNvSpPr txBox="1">
          <a:spLocks noChangeArrowheads="1"/>
        </xdr:cNvSpPr>
      </xdr:nvSpPr>
      <xdr:spPr bwMode="auto">
        <a:xfrm>
          <a:off x="2695575" y="67970400"/>
          <a:ext cx="438150" cy="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3</a:t>
          </a:r>
        </a:p>
        <a:p>
          <a:pPr algn="ctr" rtl="0">
            <a:defRPr sz="1000"/>
          </a:pPr>
          <a:r>
            <a:rPr lang="en-US" sz="1000" b="0" i="0" strike="noStrike">
              <a:solidFill>
                <a:srgbClr val="000000"/>
              </a:solidFill>
              <a:latin typeface="Arial"/>
              <a:cs typeface="Arial"/>
            </a:rPr>
            <a:t>$200</a:t>
          </a:r>
        </a:p>
      </xdr:txBody>
    </xdr:sp>
    <xdr:clientData/>
  </xdr:twoCellAnchor>
  <xdr:twoCellAnchor>
    <xdr:from>
      <xdr:col>5</xdr:col>
      <xdr:colOff>514350</xdr:colOff>
      <xdr:row>458</xdr:row>
      <xdr:rowOff>0</xdr:rowOff>
    </xdr:from>
    <xdr:to>
      <xdr:col>6</xdr:col>
      <xdr:colOff>219075</xdr:colOff>
      <xdr:row>458</xdr:row>
      <xdr:rowOff>0</xdr:rowOff>
    </xdr:to>
    <xdr:sp macro="" textlink="">
      <xdr:nvSpPr>
        <xdr:cNvPr id="1057" name="Text Box 33"/>
        <xdr:cNvSpPr txBox="1">
          <a:spLocks noChangeArrowheads="1"/>
        </xdr:cNvSpPr>
      </xdr:nvSpPr>
      <xdr:spPr bwMode="auto">
        <a:xfrm>
          <a:off x="4152900" y="67970400"/>
          <a:ext cx="419100" cy="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5</a:t>
          </a:r>
        </a:p>
        <a:p>
          <a:pPr algn="ctr" rtl="0">
            <a:defRPr sz="1000"/>
          </a:pPr>
          <a:r>
            <a:rPr lang="en-US" sz="1000" b="0" i="0" strike="noStrike">
              <a:solidFill>
                <a:srgbClr val="000000"/>
              </a:solidFill>
              <a:latin typeface="Arial"/>
              <a:cs typeface="Arial"/>
            </a:rPr>
            <a:t>$200</a:t>
          </a:r>
        </a:p>
      </xdr:txBody>
    </xdr:sp>
    <xdr:clientData/>
  </xdr:twoCellAnchor>
  <xdr:twoCellAnchor>
    <xdr:from>
      <xdr:col>6</xdr:col>
      <xdr:colOff>571500</xdr:colOff>
      <xdr:row>462</xdr:row>
      <xdr:rowOff>0</xdr:rowOff>
    </xdr:from>
    <xdr:to>
      <xdr:col>7</xdr:col>
      <xdr:colOff>209550</xdr:colOff>
      <xdr:row>462</xdr:row>
      <xdr:rowOff>0</xdr:rowOff>
    </xdr:to>
    <xdr:sp macro="" textlink="">
      <xdr:nvSpPr>
        <xdr:cNvPr id="1058" name="Text Box 34"/>
        <xdr:cNvSpPr txBox="1">
          <a:spLocks noChangeArrowheads="1"/>
        </xdr:cNvSpPr>
      </xdr:nvSpPr>
      <xdr:spPr bwMode="auto">
        <a:xfrm>
          <a:off x="4924425" y="68618100"/>
          <a:ext cx="352425" cy="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6</a:t>
          </a:r>
        </a:p>
        <a:p>
          <a:pPr algn="ctr" rtl="0">
            <a:defRPr sz="1000"/>
          </a:pPr>
          <a:r>
            <a:rPr lang="en-US" sz="1000" b="0" i="0" strike="noStrike">
              <a:solidFill>
                <a:srgbClr val="000000"/>
              </a:solidFill>
              <a:latin typeface="Arial"/>
              <a:cs typeface="Arial"/>
            </a:rPr>
            <a:t>$0</a:t>
          </a:r>
        </a:p>
      </xdr:txBody>
    </xdr:sp>
    <xdr:clientData/>
  </xdr:twoCellAnchor>
  <xdr:twoCellAnchor>
    <xdr:from>
      <xdr:col>4</xdr:col>
      <xdr:colOff>485775</xdr:colOff>
      <xdr:row>458</xdr:row>
      <xdr:rowOff>0</xdr:rowOff>
    </xdr:from>
    <xdr:to>
      <xdr:col>5</xdr:col>
      <xdr:colOff>190500</xdr:colOff>
      <xdr:row>458</xdr:row>
      <xdr:rowOff>0</xdr:rowOff>
    </xdr:to>
    <xdr:sp macro="" textlink="">
      <xdr:nvSpPr>
        <xdr:cNvPr id="1059" name="Text Box 35"/>
        <xdr:cNvSpPr txBox="1">
          <a:spLocks noChangeArrowheads="1"/>
        </xdr:cNvSpPr>
      </xdr:nvSpPr>
      <xdr:spPr bwMode="auto">
        <a:xfrm>
          <a:off x="3409950" y="67970400"/>
          <a:ext cx="419100" cy="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4</a:t>
          </a:r>
        </a:p>
        <a:p>
          <a:pPr algn="ctr" rtl="0">
            <a:defRPr sz="1000"/>
          </a:pPr>
          <a:r>
            <a:rPr lang="en-US" sz="1000" b="0" i="0" strike="noStrike">
              <a:solidFill>
                <a:srgbClr val="000000"/>
              </a:solidFill>
              <a:latin typeface="Arial"/>
              <a:cs typeface="Arial"/>
            </a:rPr>
            <a:t>$200</a:t>
          </a:r>
        </a:p>
      </xdr:txBody>
    </xdr:sp>
    <xdr:clientData/>
  </xdr:twoCellAnchor>
  <xdr:twoCellAnchor>
    <xdr:from>
      <xdr:col>7</xdr:col>
      <xdr:colOff>247650</xdr:colOff>
      <xdr:row>732</xdr:row>
      <xdr:rowOff>0</xdr:rowOff>
    </xdr:from>
    <xdr:to>
      <xdr:col>8</xdr:col>
      <xdr:colOff>95250</xdr:colOff>
      <xdr:row>732</xdr:row>
      <xdr:rowOff>0</xdr:rowOff>
    </xdr:to>
    <xdr:sp macro="" textlink="">
      <xdr:nvSpPr>
        <xdr:cNvPr id="1060" name="Text Box 36"/>
        <xdr:cNvSpPr txBox="1">
          <a:spLocks noChangeArrowheads="1"/>
        </xdr:cNvSpPr>
      </xdr:nvSpPr>
      <xdr:spPr bwMode="auto">
        <a:xfrm>
          <a:off x="5314950" y="111709200"/>
          <a:ext cx="561975" cy="0"/>
        </a:xfrm>
        <a:prstGeom prst="rect">
          <a:avLst/>
        </a:prstGeom>
        <a:noFill/>
        <a:ln w="9525">
          <a:noFill/>
          <a:miter lim="800000"/>
          <a:headEnd/>
          <a:tailEnd/>
        </a:ln>
        <a:effectLst/>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7</a:t>
          </a:r>
        </a:p>
        <a:p>
          <a:pPr algn="ctr" rtl="0">
            <a:defRPr sz="1000"/>
          </a:pPr>
          <a:r>
            <a:rPr lang="en-US" sz="1000" b="0" i="0" strike="noStrike">
              <a:solidFill>
                <a:srgbClr val="000000"/>
              </a:solidFill>
              <a:latin typeface="Arial"/>
              <a:cs typeface="Arial"/>
            </a:rPr>
            <a:t>$1,000</a:t>
          </a:r>
        </a:p>
      </xdr:txBody>
    </xdr:sp>
    <xdr:clientData/>
  </xdr:twoCellAnchor>
  <xdr:twoCellAnchor>
    <xdr:from>
      <xdr:col>1</xdr:col>
      <xdr:colOff>0</xdr:colOff>
      <xdr:row>466</xdr:row>
      <xdr:rowOff>123825</xdr:rowOff>
    </xdr:from>
    <xdr:to>
      <xdr:col>8</xdr:col>
      <xdr:colOff>0</xdr:colOff>
      <xdr:row>466</xdr:row>
      <xdr:rowOff>123825</xdr:rowOff>
    </xdr:to>
    <xdr:sp macro="" textlink="">
      <xdr:nvSpPr>
        <xdr:cNvPr id="1493" name="Line 41"/>
        <xdr:cNvSpPr>
          <a:spLocks noChangeShapeType="1"/>
        </xdr:cNvSpPr>
      </xdr:nvSpPr>
      <xdr:spPr bwMode="auto">
        <a:xfrm>
          <a:off x="952500" y="76742925"/>
          <a:ext cx="5057775" cy="0"/>
        </a:xfrm>
        <a:prstGeom prst="line">
          <a:avLst/>
        </a:prstGeom>
        <a:noFill/>
        <a:ln w="9525">
          <a:noFill/>
          <a:round/>
          <a:headEnd/>
          <a:tailEnd/>
        </a:ln>
      </xdr:spPr>
    </xdr:sp>
    <xdr:clientData/>
  </xdr:twoCellAnchor>
  <xdr:twoCellAnchor>
    <xdr:from>
      <xdr:col>1</xdr:col>
      <xdr:colOff>0</xdr:colOff>
      <xdr:row>466</xdr:row>
      <xdr:rowOff>114300</xdr:rowOff>
    </xdr:from>
    <xdr:to>
      <xdr:col>8</xdr:col>
      <xdr:colOff>0</xdr:colOff>
      <xdr:row>466</xdr:row>
      <xdr:rowOff>114300</xdr:rowOff>
    </xdr:to>
    <xdr:sp macro="" textlink="">
      <xdr:nvSpPr>
        <xdr:cNvPr id="1494" name="Line 42"/>
        <xdr:cNvSpPr>
          <a:spLocks noChangeShapeType="1"/>
        </xdr:cNvSpPr>
      </xdr:nvSpPr>
      <xdr:spPr bwMode="auto">
        <a:xfrm>
          <a:off x="952500" y="76733400"/>
          <a:ext cx="5057775" cy="0"/>
        </a:xfrm>
        <a:prstGeom prst="line">
          <a:avLst/>
        </a:prstGeom>
        <a:noFill/>
        <a:ln w="9525">
          <a:noFill/>
          <a:round/>
          <a:headEnd/>
          <a:tailEnd/>
        </a:ln>
      </xdr:spPr>
    </xdr:sp>
    <xdr:clientData/>
  </xdr:twoCellAnchor>
  <xdr:twoCellAnchor>
    <xdr:from>
      <xdr:col>0</xdr:col>
      <xdr:colOff>409575</xdr:colOff>
      <xdr:row>462</xdr:row>
      <xdr:rowOff>0</xdr:rowOff>
    </xdr:from>
    <xdr:to>
      <xdr:col>0</xdr:col>
      <xdr:colOff>409575</xdr:colOff>
      <xdr:row>463</xdr:row>
      <xdr:rowOff>0</xdr:rowOff>
    </xdr:to>
    <xdr:sp macro="" textlink="">
      <xdr:nvSpPr>
        <xdr:cNvPr id="1495" name="Line 44"/>
        <xdr:cNvSpPr>
          <a:spLocks noChangeShapeType="1"/>
        </xdr:cNvSpPr>
      </xdr:nvSpPr>
      <xdr:spPr bwMode="auto">
        <a:xfrm>
          <a:off x="409575" y="75819000"/>
          <a:ext cx="0" cy="200025"/>
        </a:xfrm>
        <a:prstGeom prst="line">
          <a:avLst/>
        </a:prstGeom>
        <a:noFill/>
        <a:ln w="9525">
          <a:solidFill>
            <a:srgbClr val="000000"/>
          </a:solidFill>
          <a:round/>
          <a:headEnd/>
          <a:tailEnd/>
        </a:ln>
      </xdr:spPr>
    </xdr:sp>
    <xdr:clientData/>
  </xdr:twoCellAnchor>
  <xdr:twoCellAnchor>
    <xdr:from>
      <xdr:col>1</xdr:col>
      <xdr:colOff>400050</xdr:colOff>
      <xdr:row>462</xdr:row>
      <xdr:rowOff>0</xdr:rowOff>
    </xdr:from>
    <xdr:to>
      <xdr:col>1</xdr:col>
      <xdr:colOff>400050</xdr:colOff>
      <xdr:row>463</xdr:row>
      <xdr:rowOff>0</xdr:rowOff>
    </xdr:to>
    <xdr:sp macro="" textlink="">
      <xdr:nvSpPr>
        <xdr:cNvPr id="1496" name="Line 45"/>
        <xdr:cNvSpPr>
          <a:spLocks noChangeShapeType="1"/>
        </xdr:cNvSpPr>
      </xdr:nvSpPr>
      <xdr:spPr bwMode="auto">
        <a:xfrm>
          <a:off x="1352550" y="75819000"/>
          <a:ext cx="0" cy="200025"/>
        </a:xfrm>
        <a:prstGeom prst="line">
          <a:avLst/>
        </a:prstGeom>
        <a:noFill/>
        <a:ln w="9525">
          <a:solidFill>
            <a:srgbClr val="000000"/>
          </a:solidFill>
          <a:round/>
          <a:headEnd/>
          <a:tailEnd/>
        </a:ln>
      </xdr:spPr>
    </xdr:sp>
    <xdr:clientData/>
  </xdr:twoCellAnchor>
  <xdr:twoCellAnchor>
    <xdr:from>
      <xdr:col>2</xdr:col>
      <xdr:colOff>409575</xdr:colOff>
      <xdr:row>462</xdr:row>
      <xdr:rowOff>0</xdr:rowOff>
    </xdr:from>
    <xdr:to>
      <xdr:col>2</xdr:col>
      <xdr:colOff>409575</xdr:colOff>
      <xdr:row>463</xdr:row>
      <xdr:rowOff>0</xdr:rowOff>
    </xdr:to>
    <xdr:sp macro="" textlink="">
      <xdr:nvSpPr>
        <xdr:cNvPr id="1497" name="Line 46"/>
        <xdr:cNvSpPr>
          <a:spLocks noChangeShapeType="1"/>
        </xdr:cNvSpPr>
      </xdr:nvSpPr>
      <xdr:spPr bwMode="auto">
        <a:xfrm>
          <a:off x="2133600" y="75819000"/>
          <a:ext cx="0" cy="200025"/>
        </a:xfrm>
        <a:prstGeom prst="line">
          <a:avLst/>
        </a:prstGeom>
        <a:noFill/>
        <a:ln w="9525">
          <a:solidFill>
            <a:srgbClr val="000000"/>
          </a:solidFill>
          <a:round/>
          <a:headEnd/>
          <a:tailEnd/>
        </a:ln>
      </xdr:spPr>
    </xdr:sp>
    <xdr:clientData/>
  </xdr:twoCellAnchor>
  <xdr:twoCellAnchor>
    <xdr:from>
      <xdr:col>3</xdr:col>
      <xdr:colOff>419100</xdr:colOff>
      <xdr:row>462</xdr:row>
      <xdr:rowOff>0</xdr:rowOff>
    </xdr:from>
    <xdr:to>
      <xdr:col>3</xdr:col>
      <xdr:colOff>419100</xdr:colOff>
      <xdr:row>463</xdr:row>
      <xdr:rowOff>0</xdr:rowOff>
    </xdr:to>
    <xdr:sp macro="" textlink="">
      <xdr:nvSpPr>
        <xdr:cNvPr id="1498" name="Line 47"/>
        <xdr:cNvSpPr>
          <a:spLocks noChangeShapeType="1"/>
        </xdr:cNvSpPr>
      </xdr:nvSpPr>
      <xdr:spPr bwMode="auto">
        <a:xfrm>
          <a:off x="2857500" y="75819000"/>
          <a:ext cx="0" cy="200025"/>
        </a:xfrm>
        <a:prstGeom prst="line">
          <a:avLst/>
        </a:prstGeom>
        <a:noFill/>
        <a:ln w="9525">
          <a:solidFill>
            <a:srgbClr val="000000"/>
          </a:solidFill>
          <a:round/>
          <a:headEnd/>
          <a:tailEnd/>
        </a:ln>
      </xdr:spPr>
    </xdr:sp>
    <xdr:clientData/>
  </xdr:twoCellAnchor>
  <xdr:twoCellAnchor>
    <xdr:from>
      <xdr:col>4</xdr:col>
      <xdr:colOff>409575</xdr:colOff>
      <xdr:row>462</xdr:row>
      <xdr:rowOff>0</xdr:rowOff>
    </xdr:from>
    <xdr:to>
      <xdr:col>4</xdr:col>
      <xdr:colOff>409575</xdr:colOff>
      <xdr:row>463</xdr:row>
      <xdr:rowOff>0</xdr:rowOff>
    </xdr:to>
    <xdr:sp macro="" textlink="">
      <xdr:nvSpPr>
        <xdr:cNvPr id="1499" name="Line 48"/>
        <xdr:cNvSpPr>
          <a:spLocks noChangeShapeType="1"/>
        </xdr:cNvSpPr>
      </xdr:nvSpPr>
      <xdr:spPr bwMode="auto">
        <a:xfrm>
          <a:off x="3562350" y="75819000"/>
          <a:ext cx="0" cy="200025"/>
        </a:xfrm>
        <a:prstGeom prst="line">
          <a:avLst/>
        </a:prstGeom>
        <a:noFill/>
        <a:ln w="9525">
          <a:solidFill>
            <a:srgbClr val="000000"/>
          </a:solidFill>
          <a:round/>
          <a:headEnd/>
          <a:tailEnd/>
        </a:ln>
      </xdr:spPr>
    </xdr:sp>
    <xdr:clientData/>
  </xdr:twoCellAnchor>
  <xdr:twoCellAnchor>
    <xdr:from>
      <xdr:col>7</xdr:col>
      <xdr:colOff>0</xdr:colOff>
      <xdr:row>461</xdr:row>
      <xdr:rowOff>0</xdr:rowOff>
    </xdr:from>
    <xdr:to>
      <xdr:col>7</xdr:col>
      <xdr:colOff>0</xdr:colOff>
      <xdr:row>461</xdr:row>
      <xdr:rowOff>0</xdr:rowOff>
    </xdr:to>
    <xdr:sp macro="" textlink="">
      <xdr:nvSpPr>
        <xdr:cNvPr id="1500" name="Line 50"/>
        <xdr:cNvSpPr>
          <a:spLocks noChangeShapeType="1"/>
        </xdr:cNvSpPr>
      </xdr:nvSpPr>
      <xdr:spPr bwMode="auto">
        <a:xfrm>
          <a:off x="5295900" y="75618975"/>
          <a:ext cx="0" cy="0"/>
        </a:xfrm>
        <a:prstGeom prst="line">
          <a:avLst/>
        </a:prstGeom>
        <a:noFill/>
        <a:ln w="9525">
          <a:solidFill>
            <a:srgbClr val="000000"/>
          </a:solidFill>
          <a:round/>
          <a:headEnd/>
          <a:tailEnd/>
        </a:ln>
      </xdr:spPr>
    </xdr:sp>
    <xdr:clientData/>
  </xdr:twoCellAnchor>
  <xdr:twoCellAnchor>
    <xdr:from>
      <xdr:col>2</xdr:col>
      <xdr:colOff>28575</xdr:colOff>
      <xdr:row>35</xdr:row>
      <xdr:rowOff>0</xdr:rowOff>
    </xdr:from>
    <xdr:to>
      <xdr:col>2</xdr:col>
      <xdr:colOff>104775</xdr:colOff>
      <xdr:row>37</xdr:row>
      <xdr:rowOff>9525</xdr:rowOff>
    </xdr:to>
    <xdr:sp macro="" textlink="">
      <xdr:nvSpPr>
        <xdr:cNvPr id="1502" name="AutoShape 59"/>
        <xdr:cNvSpPr>
          <a:spLocks/>
        </xdr:cNvSpPr>
      </xdr:nvSpPr>
      <xdr:spPr bwMode="auto">
        <a:xfrm>
          <a:off x="1752600" y="5695950"/>
          <a:ext cx="76200" cy="333375"/>
        </a:xfrm>
        <a:prstGeom prst="rightBrace">
          <a:avLst>
            <a:gd name="adj1" fmla="val 36458"/>
            <a:gd name="adj2" fmla="val 50000"/>
          </a:avLst>
        </a:prstGeom>
        <a:noFill/>
        <a:ln w="9525">
          <a:solidFill>
            <a:srgbClr val="000000"/>
          </a:solidFill>
          <a:round/>
          <a:headEnd/>
          <a:tailEnd/>
        </a:ln>
      </xdr:spPr>
    </xdr:sp>
    <xdr:clientData/>
  </xdr:twoCellAnchor>
  <xdr:twoCellAnchor>
    <xdr:from>
      <xdr:col>0</xdr:col>
      <xdr:colOff>409575</xdr:colOff>
      <xdr:row>462</xdr:row>
      <xdr:rowOff>76200</xdr:rowOff>
    </xdr:from>
    <xdr:to>
      <xdr:col>4</xdr:col>
      <xdr:colOff>409575</xdr:colOff>
      <xdr:row>462</xdr:row>
      <xdr:rowOff>76200</xdr:rowOff>
    </xdr:to>
    <xdr:sp macro="" textlink="">
      <xdr:nvSpPr>
        <xdr:cNvPr id="1505" name="Line 118"/>
        <xdr:cNvSpPr>
          <a:spLocks noChangeShapeType="1"/>
        </xdr:cNvSpPr>
      </xdr:nvSpPr>
      <xdr:spPr bwMode="auto">
        <a:xfrm>
          <a:off x="409575" y="75895200"/>
          <a:ext cx="3152775" cy="0"/>
        </a:xfrm>
        <a:prstGeom prst="line">
          <a:avLst/>
        </a:prstGeom>
        <a:noFill/>
        <a:ln w="9525">
          <a:solidFill>
            <a:srgbClr val="000000"/>
          </a:solidFill>
          <a:round/>
          <a:headEnd/>
          <a:tailEnd/>
        </a:ln>
      </xdr:spPr>
    </xdr:sp>
    <xdr:clientData/>
  </xdr:twoCellAnchor>
  <xdr:twoCellAnchor>
    <xdr:from>
      <xdr:col>0</xdr:col>
      <xdr:colOff>47625</xdr:colOff>
      <xdr:row>604</xdr:row>
      <xdr:rowOff>38100</xdr:rowOff>
    </xdr:from>
    <xdr:to>
      <xdr:col>5</xdr:col>
      <xdr:colOff>304800</xdr:colOff>
      <xdr:row>621</xdr:row>
      <xdr:rowOff>152400</xdr:rowOff>
    </xdr:to>
    <xdr:graphicFrame macro="">
      <xdr:nvGraphicFramePr>
        <xdr:cNvPr id="1506" name="Chart 1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409575</xdr:colOff>
      <xdr:row>630</xdr:row>
      <xdr:rowOff>0</xdr:rowOff>
    </xdr:from>
    <xdr:to>
      <xdr:col>0</xdr:col>
      <xdr:colOff>409575</xdr:colOff>
      <xdr:row>631</xdr:row>
      <xdr:rowOff>0</xdr:rowOff>
    </xdr:to>
    <xdr:sp macro="" textlink="">
      <xdr:nvSpPr>
        <xdr:cNvPr id="1507" name="Line 156"/>
        <xdr:cNvSpPr>
          <a:spLocks noChangeShapeType="1"/>
        </xdr:cNvSpPr>
      </xdr:nvSpPr>
      <xdr:spPr bwMode="auto">
        <a:xfrm>
          <a:off x="409575" y="103374825"/>
          <a:ext cx="0" cy="161925"/>
        </a:xfrm>
        <a:prstGeom prst="line">
          <a:avLst/>
        </a:prstGeom>
        <a:noFill/>
        <a:ln w="9525">
          <a:solidFill>
            <a:srgbClr val="000000"/>
          </a:solidFill>
          <a:round/>
          <a:headEnd/>
          <a:tailEnd/>
        </a:ln>
      </xdr:spPr>
    </xdr:sp>
    <xdr:clientData/>
  </xdr:twoCellAnchor>
  <xdr:twoCellAnchor>
    <xdr:from>
      <xdr:col>1</xdr:col>
      <xdr:colOff>400050</xdr:colOff>
      <xdr:row>630</xdr:row>
      <xdr:rowOff>0</xdr:rowOff>
    </xdr:from>
    <xdr:to>
      <xdr:col>1</xdr:col>
      <xdr:colOff>400050</xdr:colOff>
      <xdr:row>631</xdr:row>
      <xdr:rowOff>0</xdr:rowOff>
    </xdr:to>
    <xdr:sp macro="" textlink="">
      <xdr:nvSpPr>
        <xdr:cNvPr id="1508" name="Line 157"/>
        <xdr:cNvSpPr>
          <a:spLocks noChangeShapeType="1"/>
        </xdr:cNvSpPr>
      </xdr:nvSpPr>
      <xdr:spPr bwMode="auto">
        <a:xfrm>
          <a:off x="1352550" y="103374825"/>
          <a:ext cx="0" cy="161925"/>
        </a:xfrm>
        <a:prstGeom prst="line">
          <a:avLst/>
        </a:prstGeom>
        <a:noFill/>
        <a:ln w="9525">
          <a:solidFill>
            <a:srgbClr val="000000"/>
          </a:solidFill>
          <a:round/>
          <a:headEnd/>
          <a:tailEnd/>
        </a:ln>
      </xdr:spPr>
    </xdr:sp>
    <xdr:clientData/>
  </xdr:twoCellAnchor>
  <xdr:twoCellAnchor>
    <xdr:from>
      <xdr:col>2</xdr:col>
      <xdr:colOff>409575</xdr:colOff>
      <xdr:row>630</xdr:row>
      <xdr:rowOff>0</xdr:rowOff>
    </xdr:from>
    <xdr:to>
      <xdr:col>2</xdr:col>
      <xdr:colOff>409575</xdr:colOff>
      <xdr:row>631</xdr:row>
      <xdr:rowOff>0</xdr:rowOff>
    </xdr:to>
    <xdr:sp macro="" textlink="">
      <xdr:nvSpPr>
        <xdr:cNvPr id="1509" name="Line 158"/>
        <xdr:cNvSpPr>
          <a:spLocks noChangeShapeType="1"/>
        </xdr:cNvSpPr>
      </xdr:nvSpPr>
      <xdr:spPr bwMode="auto">
        <a:xfrm>
          <a:off x="2133600" y="103374825"/>
          <a:ext cx="0" cy="161925"/>
        </a:xfrm>
        <a:prstGeom prst="line">
          <a:avLst/>
        </a:prstGeom>
        <a:noFill/>
        <a:ln w="9525">
          <a:solidFill>
            <a:srgbClr val="000000"/>
          </a:solidFill>
          <a:round/>
          <a:headEnd/>
          <a:tailEnd/>
        </a:ln>
      </xdr:spPr>
    </xdr:sp>
    <xdr:clientData/>
  </xdr:twoCellAnchor>
  <xdr:twoCellAnchor>
    <xdr:from>
      <xdr:col>3</xdr:col>
      <xdr:colOff>419100</xdr:colOff>
      <xdr:row>630</xdr:row>
      <xdr:rowOff>0</xdr:rowOff>
    </xdr:from>
    <xdr:to>
      <xdr:col>3</xdr:col>
      <xdr:colOff>419100</xdr:colOff>
      <xdr:row>631</xdr:row>
      <xdr:rowOff>0</xdr:rowOff>
    </xdr:to>
    <xdr:sp macro="" textlink="">
      <xdr:nvSpPr>
        <xdr:cNvPr id="1510" name="Line 159"/>
        <xdr:cNvSpPr>
          <a:spLocks noChangeShapeType="1"/>
        </xdr:cNvSpPr>
      </xdr:nvSpPr>
      <xdr:spPr bwMode="auto">
        <a:xfrm>
          <a:off x="2857500" y="103374825"/>
          <a:ext cx="0" cy="161925"/>
        </a:xfrm>
        <a:prstGeom prst="line">
          <a:avLst/>
        </a:prstGeom>
        <a:noFill/>
        <a:ln w="9525">
          <a:solidFill>
            <a:srgbClr val="000000"/>
          </a:solidFill>
          <a:round/>
          <a:headEnd/>
          <a:tailEnd/>
        </a:ln>
      </xdr:spPr>
    </xdr:sp>
    <xdr:clientData/>
  </xdr:twoCellAnchor>
  <xdr:twoCellAnchor>
    <xdr:from>
      <xdr:col>4</xdr:col>
      <xdr:colOff>438150</xdr:colOff>
      <xdr:row>630</xdr:row>
      <xdr:rowOff>0</xdr:rowOff>
    </xdr:from>
    <xdr:to>
      <xdr:col>4</xdr:col>
      <xdr:colOff>438150</xdr:colOff>
      <xdr:row>630</xdr:row>
      <xdr:rowOff>152400</xdr:rowOff>
    </xdr:to>
    <xdr:sp macro="" textlink="">
      <xdr:nvSpPr>
        <xdr:cNvPr id="1511" name="Line 160"/>
        <xdr:cNvSpPr>
          <a:spLocks noChangeShapeType="1"/>
        </xdr:cNvSpPr>
      </xdr:nvSpPr>
      <xdr:spPr bwMode="auto">
        <a:xfrm>
          <a:off x="3590925" y="103374825"/>
          <a:ext cx="0" cy="152400"/>
        </a:xfrm>
        <a:prstGeom prst="line">
          <a:avLst/>
        </a:prstGeom>
        <a:noFill/>
        <a:ln w="9525">
          <a:solidFill>
            <a:srgbClr val="000000"/>
          </a:solidFill>
          <a:round/>
          <a:headEnd/>
          <a:tailEnd/>
        </a:ln>
      </xdr:spPr>
    </xdr:sp>
    <xdr:clientData/>
  </xdr:twoCellAnchor>
  <xdr:twoCellAnchor>
    <xdr:from>
      <xdr:col>5</xdr:col>
      <xdr:colOff>447675</xdr:colOff>
      <xdr:row>630</xdr:row>
      <xdr:rowOff>0</xdr:rowOff>
    </xdr:from>
    <xdr:to>
      <xdr:col>5</xdr:col>
      <xdr:colOff>447675</xdr:colOff>
      <xdr:row>631</xdr:row>
      <xdr:rowOff>9525</xdr:rowOff>
    </xdr:to>
    <xdr:sp macro="" textlink="">
      <xdr:nvSpPr>
        <xdr:cNvPr id="1512" name="Line 161"/>
        <xdr:cNvSpPr>
          <a:spLocks noChangeShapeType="1"/>
        </xdr:cNvSpPr>
      </xdr:nvSpPr>
      <xdr:spPr bwMode="auto">
        <a:xfrm>
          <a:off x="4314825" y="103374825"/>
          <a:ext cx="0" cy="171450"/>
        </a:xfrm>
        <a:prstGeom prst="line">
          <a:avLst/>
        </a:prstGeom>
        <a:noFill/>
        <a:ln w="9525">
          <a:solidFill>
            <a:srgbClr val="000000"/>
          </a:solidFill>
          <a:round/>
          <a:headEnd/>
          <a:tailEnd/>
        </a:ln>
      </xdr:spPr>
    </xdr:sp>
    <xdr:clientData/>
  </xdr:twoCellAnchor>
  <xdr:twoCellAnchor>
    <xdr:from>
      <xdr:col>6</xdr:col>
      <xdr:colOff>390525</xdr:colOff>
      <xdr:row>630</xdr:row>
      <xdr:rowOff>0</xdr:rowOff>
    </xdr:from>
    <xdr:to>
      <xdr:col>6</xdr:col>
      <xdr:colOff>390525</xdr:colOff>
      <xdr:row>631</xdr:row>
      <xdr:rowOff>0</xdr:rowOff>
    </xdr:to>
    <xdr:sp macro="" textlink="">
      <xdr:nvSpPr>
        <xdr:cNvPr id="1513" name="Line 162"/>
        <xdr:cNvSpPr>
          <a:spLocks noChangeShapeType="1"/>
        </xdr:cNvSpPr>
      </xdr:nvSpPr>
      <xdr:spPr bwMode="auto">
        <a:xfrm>
          <a:off x="4972050" y="103374825"/>
          <a:ext cx="0" cy="161925"/>
        </a:xfrm>
        <a:prstGeom prst="line">
          <a:avLst/>
        </a:prstGeom>
        <a:noFill/>
        <a:ln w="9525">
          <a:solidFill>
            <a:srgbClr val="000000"/>
          </a:solidFill>
          <a:round/>
          <a:headEnd/>
          <a:tailEnd/>
        </a:ln>
      </xdr:spPr>
    </xdr:sp>
    <xdr:clientData/>
  </xdr:twoCellAnchor>
  <xdr:twoCellAnchor>
    <xdr:from>
      <xdr:col>0</xdr:col>
      <xdr:colOff>409575</xdr:colOff>
      <xdr:row>630</xdr:row>
      <xdr:rowOff>76200</xdr:rowOff>
    </xdr:from>
    <xdr:to>
      <xdr:col>6</xdr:col>
      <xdr:colOff>400050</xdr:colOff>
      <xdr:row>630</xdr:row>
      <xdr:rowOff>76200</xdr:rowOff>
    </xdr:to>
    <xdr:sp macro="" textlink="">
      <xdr:nvSpPr>
        <xdr:cNvPr id="1514" name="Line 163"/>
        <xdr:cNvSpPr>
          <a:spLocks noChangeShapeType="1"/>
        </xdr:cNvSpPr>
      </xdr:nvSpPr>
      <xdr:spPr bwMode="auto">
        <a:xfrm>
          <a:off x="409575" y="103451025"/>
          <a:ext cx="4572000" cy="0"/>
        </a:xfrm>
        <a:prstGeom prst="line">
          <a:avLst/>
        </a:prstGeom>
        <a:noFill/>
        <a:ln w="9525">
          <a:solidFill>
            <a:srgbClr val="000000"/>
          </a:solidFill>
          <a:round/>
          <a:headEnd/>
          <a:tailEnd/>
        </a:ln>
      </xdr:spPr>
    </xdr:sp>
    <xdr:clientData/>
  </xdr:twoCellAnchor>
  <xdr:twoCellAnchor>
    <xdr:from>
      <xdr:col>5</xdr:col>
      <xdr:colOff>657225</xdr:colOff>
      <xdr:row>630</xdr:row>
      <xdr:rowOff>0</xdr:rowOff>
    </xdr:from>
    <xdr:to>
      <xdr:col>6</xdr:col>
      <xdr:colOff>104775</xdr:colOff>
      <xdr:row>631</xdr:row>
      <xdr:rowOff>9525</xdr:rowOff>
    </xdr:to>
    <xdr:sp macro="" textlink="">
      <xdr:nvSpPr>
        <xdr:cNvPr id="1515" name="Freeform 165"/>
        <xdr:cNvSpPr>
          <a:spLocks/>
        </xdr:cNvSpPr>
      </xdr:nvSpPr>
      <xdr:spPr bwMode="auto">
        <a:xfrm>
          <a:off x="4524375" y="103374825"/>
          <a:ext cx="161925" cy="171450"/>
        </a:xfrm>
        <a:custGeom>
          <a:avLst/>
          <a:gdLst>
            <a:gd name="T0" fmla="*/ 0 w 35"/>
            <a:gd name="T1" fmla="*/ 17 h 18"/>
            <a:gd name="T2" fmla="*/ 8 w 35"/>
            <a:gd name="T3" fmla="*/ 0 h 18"/>
            <a:gd name="T4" fmla="*/ 28 w 35"/>
            <a:gd name="T5" fmla="*/ 18 h 18"/>
            <a:gd name="T6" fmla="*/ 35 w 35"/>
            <a:gd name="T7" fmla="*/ 0 h 18"/>
            <a:gd name="T8" fmla="*/ 0 60000 65536"/>
            <a:gd name="T9" fmla="*/ 0 60000 65536"/>
            <a:gd name="T10" fmla="*/ 0 60000 65536"/>
            <a:gd name="T11" fmla="*/ 0 60000 65536"/>
            <a:gd name="T12" fmla="*/ 0 w 35"/>
            <a:gd name="T13" fmla="*/ 0 h 18"/>
            <a:gd name="T14" fmla="*/ 35 w 35"/>
            <a:gd name="T15" fmla="*/ 18 h 18"/>
          </a:gdLst>
          <a:ahLst/>
          <a:cxnLst>
            <a:cxn ang="T8">
              <a:pos x="T0" y="T1"/>
            </a:cxn>
            <a:cxn ang="T9">
              <a:pos x="T2" y="T3"/>
            </a:cxn>
            <a:cxn ang="T10">
              <a:pos x="T4" y="T5"/>
            </a:cxn>
            <a:cxn ang="T11">
              <a:pos x="T6" y="T7"/>
            </a:cxn>
          </a:cxnLst>
          <a:rect l="T12" t="T13" r="T14" b="T15"/>
          <a:pathLst>
            <a:path w="35" h="18">
              <a:moveTo>
                <a:pt x="0" y="17"/>
              </a:moveTo>
              <a:cubicBezTo>
                <a:pt x="1" y="8"/>
                <a:pt x="3" y="0"/>
                <a:pt x="8" y="0"/>
              </a:cubicBezTo>
              <a:cubicBezTo>
                <a:pt x="13" y="0"/>
                <a:pt x="24" y="18"/>
                <a:pt x="28" y="18"/>
              </a:cubicBezTo>
              <a:cubicBezTo>
                <a:pt x="32" y="18"/>
                <a:pt x="33" y="9"/>
                <a:pt x="35" y="0"/>
              </a:cubicBezTo>
            </a:path>
          </a:pathLst>
        </a:custGeom>
        <a:noFill/>
        <a:ln w="9525">
          <a:solidFill>
            <a:srgbClr val="000000"/>
          </a:solidFill>
          <a:round/>
          <a:headEnd/>
          <a:tailEnd/>
        </a:ln>
      </xdr:spPr>
    </xdr:sp>
    <xdr:clientData/>
  </xdr:twoCellAnchor>
  <xdr:twoCellAnchor>
    <xdr:from>
      <xdr:col>0</xdr:col>
      <xdr:colOff>409575</xdr:colOff>
      <xdr:row>698</xdr:row>
      <xdr:rowOff>0</xdr:rowOff>
    </xdr:from>
    <xdr:to>
      <xdr:col>0</xdr:col>
      <xdr:colOff>409575</xdr:colOff>
      <xdr:row>699</xdr:row>
      <xdr:rowOff>0</xdr:rowOff>
    </xdr:to>
    <xdr:sp macro="" textlink="">
      <xdr:nvSpPr>
        <xdr:cNvPr id="1516" name="Line 167"/>
        <xdr:cNvSpPr>
          <a:spLocks noChangeShapeType="1"/>
        </xdr:cNvSpPr>
      </xdr:nvSpPr>
      <xdr:spPr bwMode="auto">
        <a:xfrm>
          <a:off x="409575" y="114804825"/>
          <a:ext cx="0" cy="200025"/>
        </a:xfrm>
        <a:prstGeom prst="line">
          <a:avLst/>
        </a:prstGeom>
        <a:noFill/>
        <a:ln w="9525">
          <a:solidFill>
            <a:srgbClr val="000000"/>
          </a:solidFill>
          <a:round/>
          <a:headEnd/>
          <a:tailEnd/>
        </a:ln>
      </xdr:spPr>
    </xdr:sp>
    <xdr:clientData/>
  </xdr:twoCellAnchor>
  <xdr:twoCellAnchor>
    <xdr:from>
      <xdr:col>1</xdr:col>
      <xdr:colOff>400050</xdr:colOff>
      <xdr:row>698</xdr:row>
      <xdr:rowOff>0</xdr:rowOff>
    </xdr:from>
    <xdr:to>
      <xdr:col>1</xdr:col>
      <xdr:colOff>400050</xdr:colOff>
      <xdr:row>699</xdr:row>
      <xdr:rowOff>0</xdr:rowOff>
    </xdr:to>
    <xdr:sp macro="" textlink="">
      <xdr:nvSpPr>
        <xdr:cNvPr id="1517" name="Line 168"/>
        <xdr:cNvSpPr>
          <a:spLocks noChangeShapeType="1"/>
        </xdr:cNvSpPr>
      </xdr:nvSpPr>
      <xdr:spPr bwMode="auto">
        <a:xfrm>
          <a:off x="1352550" y="114804825"/>
          <a:ext cx="0" cy="200025"/>
        </a:xfrm>
        <a:prstGeom prst="line">
          <a:avLst/>
        </a:prstGeom>
        <a:noFill/>
        <a:ln w="9525">
          <a:solidFill>
            <a:srgbClr val="000000"/>
          </a:solidFill>
          <a:round/>
          <a:headEnd/>
          <a:tailEnd/>
        </a:ln>
      </xdr:spPr>
    </xdr:sp>
    <xdr:clientData/>
  </xdr:twoCellAnchor>
  <xdr:twoCellAnchor>
    <xdr:from>
      <xdr:col>2</xdr:col>
      <xdr:colOff>409575</xdr:colOff>
      <xdr:row>698</xdr:row>
      <xdr:rowOff>0</xdr:rowOff>
    </xdr:from>
    <xdr:to>
      <xdr:col>2</xdr:col>
      <xdr:colOff>409575</xdr:colOff>
      <xdr:row>699</xdr:row>
      <xdr:rowOff>0</xdr:rowOff>
    </xdr:to>
    <xdr:sp macro="" textlink="">
      <xdr:nvSpPr>
        <xdr:cNvPr id="1518" name="Line 169"/>
        <xdr:cNvSpPr>
          <a:spLocks noChangeShapeType="1"/>
        </xdr:cNvSpPr>
      </xdr:nvSpPr>
      <xdr:spPr bwMode="auto">
        <a:xfrm>
          <a:off x="2133600" y="114804825"/>
          <a:ext cx="0" cy="200025"/>
        </a:xfrm>
        <a:prstGeom prst="line">
          <a:avLst/>
        </a:prstGeom>
        <a:noFill/>
        <a:ln w="9525">
          <a:solidFill>
            <a:srgbClr val="000000"/>
          </a:solidFill>
          <a:round/>
          <a:headEnd/>
          <a:tailEnd/>
        </a:ln>
      </xdr:spPr>
    </xdr:sp>
    <xdr:clientData/>
  </xdr:twoCellAnchor>
  <xdr:twoCellAnchor>
    <xdr:from>
      <xdr:col>3</xdr:col>
      <xdr:colOff>419100</xdr:colOff>
      <xdr:row>698</xdr:row>
      <xdr:rowOff>0</xdr:rowOff>
    </xdr:from>
    <xdr:to>
      <xdr:col>3</xdr:col>
      <xdr:colOff>419100</xdr:colOff>
      <xdr:row>699</xdr:row>
      <xdr:rowOff>0</xdr:rowOff>
    </xdr:to>
    <xdr:sp macro="" textlink="">
      <xdr:nvSpPr>
        <xdr:cNvPr id="1519" name="Line 170"/>
        <xdr:cNvSpPr>
          <a:spLocks noChangeShapeType="1"/>
        </xdr:cNvSpPr>
      </xdr:nvSpPr>
      <xdr:spPr bwMode="auto">
        <a:xfrm>
          <a:off x="2857500" y="114804825"/>
          <a:ext cx="0" cy="200025"/>
        </a:xfrm>
        <a:prstGeom prst="line">
          <a:avLst/>
        </a:prstGeom>
        <a:noFill/>
        <a:ln w="9525">
          <a:solidFill>
            <a:srgbClr val="000000"/>
          </a:solidFill>
          <a:round/>
          <a:headEnd/>
          <a:tailEnd/>
        </a:ln>
      </xdr:spPr>
    </xdr:sp>
    <xdr:clientData/>
  </xdr:twoCellAnchor>
  <xdr:twoCellAnchor>
    <xdr:from>
      <xdr:col>4</xdr:col>
      <xdr:colOff>438150</xdr:colOff>
      <xdr:row>698</xdr:row>
      <xdr:rowOff>0</xdr:rowOff>
    </xdr:from>
    <xdr:to>
      <xdr:col>4</xdr:col>
      <xdr:colOff>438150</xdr:colOff>
      <xdr:row>698</xdr:row>
      <xdr:rowOff>152400</xdr:rowOff>
    </xdr:to>
    <xdr:sp macro="" textlink="">
      <xdr:nvSpPr>
        <xdr:cNvPr id="1520" name="Line 171"/>
        <xdr:cNvSpPr>
          <a:spLocks noChangeShapeType="1"/>
        </xdr:cNvSpPr>
      </xdr:nvSpPr>
      <xdr:spPr bwMode="auto">
        <a:xfrm>
          <a:off x="3590925" y="114804825"/>
          <a:ext cx="0" cy="152400"/>
        </a:xfrm>
        <a:prstGeom prst="line">
          <a:avLst/>
        </a:prstGeom>
        <a:noFill/>
        <a:ln w="9525">
          <a:solidFill>
            <a:srgbClr val="000000"/>
          </a:solidFill>
          <a:round/>
          <a:headEnd/>
          <a:tailEnd/>
        </a:ln>
      </xdr:spPr>
    </xdr:sp>
    <xdr:clientData/>
  </xdr:twoCellAnchor>
  <xdr:twoCellAnchor>
    <xdr:from>
      <xdr:col>5</xdr:col>
      <xdr:colOff>447675</xdr:colOff>
      <xdr:row>698</xdr:row>
      <xdr:rowOff>0</xdr:rowOff>
    </xdr:from>
    <xdr:to>
      <xdr:col>5</xdr:col>
      <xdr:colOff>447675</xdr:colOff>
      <xdr:row>699</xdr:row>
      <xdr:rowOff>9525</xdr:rowOff>
    </xdr:to>
    <xdr:sp macro="" textlink="">
      <xdr:nvSpPr>
        <xdr:cNvPr id="1521" name="Line 172"/>
        <xdr:cNvSpPr>
          <a:spLocks noChangeShapeType="1"/>
        </xdr:cNvSpPr>
      </xdr:nvSpPr>
      <xdr:spPr bwMode="auto">
        <a:xfrm>
          <a:off x="4314825" y="114804825"/>
          <a:ext cx="0" cy="209550"/>
        </a:xfrm>
        <a:prstGeom prst="line">
          <a:avLst/>
        </a:prstGeom>
        <a:noFill/>
        <a:ln w="9525">
          <a:solidFill>
            <a:srgbClr val="000000"/>
          </a:solidFill>
          <a:round/>
          <a:headEnd/>
          <a:tailEnd/>
        </a:ln>
      </xdr:spPr>
    </xdr:sp>
    <xdr:clientData/>
  </xdr:twoCellAnchor>
  <xdr:twoCellAnchor>
    <xdr:from>
      <xdr:col>6</xdr:col>
      <xdr:colOff>390525</xdr:colOff>
      <xdr:row>698</xdr:row>
      <xdr:rowOff>0</xdr:rowOff>
    </xdr:from>
    <xdr:to>
      <xdr:col>6</xdr:col>
      <xdr:colOff>390525</xdr:colOff>
      <xdr:row>699</xdr:row>
      <xdr:rowOff>0</xdr:rowOff>
    </xdr:to>
    <xdr:sp macro="" textlink="">
      <xdr:nvSpPr>
        <xdr:cNvPr id="1522" name="Line 173"/>
        <xdr:cNvSpPr>
          <a:spLocks noChangeShapeType="1"/>
        </xdr:cNvSpPr>
      </xdr:nvSpPr>
      <xdr:spPr bwMode="auto">
        <a:xfrm>
          <a:off x="4972050" y="114804825"/>
          <a:ext cx="0" cy="200025"/>
        </a:xfrm>
        <a:prstGeom prst="line">
          <a:avLst/>
        </a:prstGeom>
        <a:noFill/>
        <a:ln w="9525">
          <a:solidFill>
            <a:srgbClr val="000000"/>
          </a:solidFill>
          <a:round/>
          <a:headEnd/>
          <a:tailEnd/>
        </a:ln>
      </xdr:spPr>
    </xdr:sp>
    <xdr:clientData/>
  </xdr:twoCellAnchor>
  <xdr:twoCellAnchor>
    <xdr:from>
      <xdr:col>0</xdr:col>
      <xdr:colOff>409575</xdr:colOff>
      <xdr:row>698</xdr:row>
      <xdr:rowOff>76200</xdr:rowOff>
    </xdr:from>
    <xdr:to>
      <xdr:col>6</xdr:col>
      <xdr:colOff>400050</xdr:colOff>
      <xdr:row>698</xdr:row>
      <xdr:rowOff>76200</xdr:rowOff>
    </xdr:to>
    <xdr:sp macro="" textlink="">
      <xdr:nvSpPr>
        <xdr:cNvPr id="1523" name="Line 174"/>
        <xdr:cNvSpPr>
          <a:spLocks noChangeShapeType="1"/>
        </xdr:cNvSpPr>
      </xdr:nvSpPr>
      <xdr:spPr bwMode="auto">
        <a:xfrm>
          <a:off x="409575" y="114881025"/>
          <a:ext cx="4572000" cy="0"/>
        </a:xfrm>
        <a:prstGeom prst="line">
          <a:avLst/>
        </a:prstGeom>
        <a:noFill/>
        <a:ln w="9525">
          <a:solidFill>
            <a:srgbClr val="000000"/>
          </a:solidFill>
          <a:round/>
          <a:headEnd/>
          <a:tailEnd/>
        </a:ln>
      </xdr:spPr>
    </xdr:sp>
    <xdr:clientData/>
  </xdr:twoCellAnchor>
  <xdr:twoCellAnchor>
    <xdr:from>
      <xdr:col>5</xdr:col>
      <xdr:colOff>657225</xdr:colOff>
      <xdr:row>698</xdr:row>
      <xdr:rowOff>0</xdr:rowOff>
    </xdr:from>
    <xdr:to>
      <xdr:col>6</xdr:col>
      <xdr:colOff>104775</xdr:colOff>
      <xdr:row>699</xdr:row>
      <xdr:rowOff>9525</xdr:rowOff>
    </xdr:to>
    <xdr:sp macro="" textlink="">
      <xdr:nvSpPr>
        <xdr:cNvPr id="1524" name="Freeform 175"/>
        <xdr:cNvSpPr>
          <a:spLocks/>
        </xdr:cNvSpPr>
      </xdr:nvSpPr>
      <xdr:spPr bwMode="auto">
        <a:xfrm>
          <a:off x="4524375" y="114804825"/>
          <a:ext cx="161925" cy="209550"/>
        </a:xfrm>
        <a:custGeom>
          <a:avLst/>
          <a:gdLst>
            <a:gd name="T0" fmla="*/ 0 w 35"/>
            <a:gd name="T1" fmla="*/ 17 h 18"/>
            <a:gd name="T2" fmla="*/ 8 w 35"/>
            <a:gd name="T3" fmla="*/ 0 h 18"/>
            <a:gd name="T4" fmla="*/ 28 w 35"/>
            <a:gd name="T5" fmla="*/ 18 h 18"/>
            <a:gd name="T6" fmla="*/ 35 w 35"/>
            <a:gd name="T7" fmla="*/ 0 h 18"/>
            <a:gd name="T8" fmla="*/ 0 60000 65536"/>
            <a:gd name="T9" fmla="*/ 0 60000 65536"/>
            <a:gd name="T10" fmla="*/ 0 60000 65536"/>
            <a:gd name="T11" fmla="*/ 0 60000 65536"/>
            <a:gd name="T12" fmla="*/ 0 w 35"/>
            <a:gd name="T13" fmla="*/ 0 h 18"/>
            <a:gd name="T14" fmla="*/ 35 w 35"/>
            <a:gd name="T15" fmla="*/ 18 h 18"/>
          </a:gdLst>
          <a:ahLst/>
          <a:cxnLst>
            <a:cxn ang="T8">
              <a:pos x="T0" y="T1"/>
            </a:cxn>
            <a:cxn ang="T9">
              <a:pos x="T2" y="T3"/>
            </a:cxn>
            <a:cxn ang="T10">
              <a:pos x="T4" y="T5"/>
            </a:cxn>
            <a:cxn ang="T11">
              <a:pos x="T6" y="T7"/>
            </a:cxn>
          </a:cxnLst>
          <a:rect l="T12" t="T13" r="T14" b="T15"/>
          <a:pathLst>
            <a:path w="35" h="18">
              <a:moveTo>
                <a:pt x="0" y="17"/>
              </a:moveTo>
              <a:cubicBezTo>
                <a:pt x="1" y="8"/>
                <a:pt x="3" y="0"/>
                <a:pt x="8" y="0"/>
              </a:cubicBezTo>
              <a:cubicBezTo>
                <a:pt x="13" y="0"/>
                <a:pt x="24" y="18"/>
                <a:pt x="28" y="18"/>
              </a:cubicBezTo>
              <a:cubicBezTo>
                <a:pt x="32" y="18"/>
                <a:pt x="33" y="9"/>
                <a:pt x="35" y="0"/>
              </a:cubicBezTo>
            </a:path>
          </a:pathLst>
        </a:custGeom>
        <a:noFill/>
        <a:ln w="9525">
          <a:solidFill>
            <a:srgbClr val="000000"/>
          </a:solidFill>
          <a:round/>
          <a:headEnd/>
          <a:tailEnd/>
        </a:ln>
      </xdr:spPr>
    </xdr:sp>
    <xdr:clientData/>
  </xdr:twoCellAnchor>
  <xdr:twoCellAnchor>
    <xdr:from>
      <xdr:col>0</xdr:col>
      <xdr:colOff>409575</xdr:colOff>
      <xdr:row>710</xdr:row>
      <xdr:rowOff>0</xdr:rowOff>
    </xdr:from>
    <xdr:to>
      <xdr:col>0</xdr:col>
      <xdr:colOff>409575</xdr:colOff>
      <xdr:row>711</xdr:row>
      <xdr:rowOff>0</xdr:rowOff>
    </xdr:to>
    <xdr:sp macro="" textlink="">
      <xdr:nvSpPr>
        <xdr:cNvPr id="1525" name="Line 176"/>
        <xdr:cNvSpPr>
          <a:spLocks noChangeShapeType="1"/>
        </xdr:cNvSpPr>
      </xdr:nvSpPr>
      <xdr:spPr bwMode="auto">
        <a:xfrm>
          <a:off x="409575" y="116890800"/>
          <a:ext cx="0" cy="200025"/>
        </a:xfrm>
        <a:prstGeom prst="line">
          <a:avLst/>
        </a:prstGeom>
        <a:noFill/>
        <a:ln w="9525">
          <a:solidFill>
            <a:srgbClr val="000000"/>
          </a:solidFill>
          <a:round/>
          <a:headEnd/>
          <a:tailEnd/>
        </a:ln>
      </xdr:spPr>
    </xdr:sp>
    <xdr:clientData/>
  </xdr:twoCellAnchor>
  <xdr:twoCellAnchor>
    <xdr:from>
      <xdr:col>1</xdr:col>
      <xdr:colOff>400050</xdr:colOff>
      <xdr:row>710</xdr:row>
      <xdr:rowOff>0</xdr:rowOff>
    </xdr:from>
    <xdr:to>
      <xdr:col>1</xdr:col>
      <xdr:colOff>400050</xdr:colOff>
      <xdr:row>711</xdr:row>
      <xdr:rowOff>0</xdr:rowOff>
    </xdr:to>
    <xdr:sp macro="" textlink="">
      <xdr:nvSpPr>
        <xdr:cNvPr id="1526" name="Line 177"/>
        <xdr:cNvSpPr>
          <a:spLocks noChangeShapeType="1"/>
        </xdr:cNvSpPr>
      </xdr:nvSpPr>
      <xdr:spPr bwMode="auto">
        <a:xfrm>
          <a:off x="1352550" y="116890800"/>
          <a:ext cx="0" cy="200025"/>
        </a:xfrm>
        <a:prstGeom prst="line">
          <a:avLst/>
        </a:prstGeom>
        <a:noFill/>
        <a:ln w="9525">
          <a:solidFill>
            <a:srgbClr val="000000"/>
          </a:solidFill>
          <a:round/>
          <a:headEnd/>
          <a:tailEnd/>
        </a:ln>
      </xdr:spPr>
    </xdr:sp>
    <xdr:clientData/>
  </xdr:twoCellAnchor>
  <xdr:twoCellAnchor>
    <xdr:from>
      <xdr:col>2</xdr:col>
      <xdr:colOff>409575</xdr:colOff>
      <xdr:row>710</xdr:row>
      <xdr:rowOff>0</xdr:rowOff>
    </xdr:from>
    <xdr:to>
      <xdr:col>2</xdr:col>
      <xdr:colOff>409575</xdr:colOff>
      <xdr:row>711</xdr:row>
      <xdr:rowOff>0</xdr:rowOff>
    </xdr:to>
    <xdr:sp macro="" textlink="">
      <xdr:nvSpPr>
        <xdr:cNvPr id="1527" name="Line 178"/>
        <xdr:cNvSpPr>
          <a:spLocks noChangeShapeType="1"/>
        </xdr:cNvSpPr>
      </xdr:nvSpPr>
      <xdr:spPr bwMode="auto">
        <a:xfrm>
          <a:off x="2133600" y="116890800"/>
          <a:ext cx="0" cy="200025"/>
        </a:xfrm>
        <a:prstGeom prst="line">
          <a:avLst/>
        </a:prstGeom>
        <a:noFill/>
        <a:ln w="9525">
          <a:solidFill>
            <a:srgbClr val="000000"/>
          </a:solidFill>
          <a:round/>
          <a:headEnd/>
          <a:tailEnd/>
        </a:ln>
      </xdr:spPr>
    </xdr:sp>
    <xdr:clientData/>
  </xdr:twoCellAnchor>
  <xdr:twoCellAnchor>
    <xdr:from>
      <xdr:col>3</xdr:col>
      <xdr:colOff>419100</xdr:colOff>
      <xdr:row>710</xdr:row>
      <xdr:rowOff>0</xdr:rowOff>
    </xdr:from>
    <xdr:to>
      <xdr:col>3</xdr:col>
      <xdr:colOff>419100</xdr:colOff>
      <xdr:row>711</xdr:row>
      <xdr:rowOff>0</xdr:rowOff>
    </xdr:to>
    <xdr:sp macro="" textlink="">
      <xdr:nvSpPr>
        <xdr:cNvPr id="1528" name="Line 179"/>
        <xdr:cNvSpPr>
          <a:spLocks noChangeShapeType="1"/>
        </xdr:cNvSpPr>
      </xdr:nvSpPr>
      <xdr:spPr bwMode="auto">
        <a:xfrm>
          <a:off x="2857500" y="116890800"/>
          <a:ext cx="0" cy="200025"/>
        </a:xfrm>
        <a:prstGeom prst="line">
          <a:avLst/>
        </a:prstGeom>
        <a:noFill/>
        <a:ln w="9525">
          <a:solidFill>
            <a:srgbClr val="000000"/>
          </a:solidFill>
          <a:round/>
          <a:headEnd/>
          <a:tailEnd/>
        </a:ln>
      </xdr:spPr>
    </xdr:sp>
    <xdr:clientData/>
  </xdr:twoCellAnchor>
  <xdr:twoCellAnchor>
    <xdr:from>
      <xdr:col>4</xdr:col>
      <xdr:colOff>438150</xdr:colOff>
      <xdr:row>710</xdr:row>
      <xdr:rowOff>0</xdr:rowOff>
    </xdr:from>
    <xdr:to>
      <xdr:col>4</xdr:col>
      <xdr:colOff>438150</xdr:colOff>
      <xdr:row>710</xdr:row>
      <xdr:rowOff>152400</xdr:rowOff>
    </xdr:to>
    <xdr:sp macro="" textlink="">
      <xdr:nvSpPr>
        <xdr:cNvPr id="1529" name="Line 180"/>
        <xdr:cNvSpPr>
          <a:spLocks noChangeShapeType="1"/>
        </xdr:cNvSpPr>
      </xdr:nvSpPr>
      <xdr:spPr bwMode="auto">
        <a:xfrm>
          <a:off x="3590925" y="116890800"/>
          <a:ext cx="0" cy="152400"/>
        </a:xfrm>
        <a:prstGeom prst="line">
          <a:avLst/>
        </a:prstGeom>
        <a:noFill/>
        <a:ln w="9525">
          <a:solidFill>
            <a:srgbClr val="000000"/>
          </a:solidFill>
          <a:round/>
          <a:headEnd/>
          <a:tailEnd/>
        </a:ln>
      </xdr:spPr>
    </xdr:sp>
    <xdr:clientData/>
  </xdr:twoCellAnchor>
  <xdr:twoCellAnchor>
    <xdr:from>
      <xdr:col>5</xdr:col>
      <xdr:colOff>447675</xdr:colOff>
      <xdr:row>710</xdr:row>
      <xdr:rowOff>0</xdr:rowOff>
    </xdr:from>
    <xdr:to>
      <xdr:col>5</xdr:col>
      <xdr:colOff>447675</xdr:colOff>
      <xdr:row>711</xdr:row>
      <xdr:rowOff>9525</xdr:rowOff>
    </xdr:to>
    <xdr:sp macro="" textlink="">
      <xdr:nvSpPr>
        <xdr:cNvPr id="1530" name="Line 181"/>
        <xdr:cNvSpPr>
          <a:spLocks noChangeShapeType="1"/>
        </xdr:cNvSpPr>
      </xdr:nvSpPr>
      <xdr:spPr bwMode="auto">
        <a:xfrm>
          <a:off x="4314825" y="116890800"/>
          <a:ext cx="0" cy="209550"/>
        </a:xfrm>
        <a:prstGeom prst="line">
          <a:avLst/>
        </a:prstGeom>
        <a:noFill/>
        <a:ln w="9525">
          <a:solidFill>
            <a:srgbClr val="000000"/>
          </a:solidFill>
          <a:round/>
          <a:headEnd/>
          <a:tailEnd/>
        </a:ln>
      </xdr:spPr>
    </xdr:sp>
    <xdr:clientData/>
  </xdr:twoCellAnchor>
  <xdr:twoCellAnchor>
    <xdr:from>
      <xdr:col>6</xdr:col>
      <xdr:colOff>390525</xdr:colOff>
      <xdr:row>710</xdr:row>
      <xdr:rowOff>0</xdr:rowOff>
    </xdr:from>
    <xdr:to>
      <xdr:col>6</xdr:col>
      <xdr:colOff>390525</xdr:colOff>
      <xdr:row>711</xdr:row>
      <xdr:rowOff>0</xdr:rowOff>
    </xdr:to>
    <xdr:sp macro="" textlink="">
      <xdr:nvSpPr>
        <xdr:cNvPr id="1531" name="Line 182"/>
        <xdr:cNvSpPr>
          <a:spLocks noChangeShapeType="1"/>
        </xdr:cNvSpPr>
      </xdr:nvSpPr>
      <xdr:spPr bwMode="auto">
        <a:xfrm>
          <a:off x="4972050" y="116890800"/>
          <a:ext cx="0" cy="200025"/>
        </a:xfrm>
        <a:prstGeom prst="line">
          <a:avLst/>
        </a:prstGeom>
        <a:noFill/>
        <a:ln w="9525">
          <a:solidFill>
            <a:srgbClr val="000000"/>
          </a:solidFill>
          <a:round/>
          <a:headEnd/>
          <a:tailEnd/>
        </a:ln>
      </xdr:spPr>
    </xdr:sp>
    <xdr:clientData/>
  </xdr:twoCellAnchor>
  <xdr:twoCellAnchor>
    <xdr:from>
      <xdr:col>0</xdr:col>
      <xdr:colOff>409575</xdr:colOff>
      <xdr:row>710</xdr:row>
      <xdr:rowOff>76200</xdr:rowOff>
    </xdr:from>
    <xdr:to>
      <xdr:col>6</xdr:col>
      <xdr:colOff>400050</xdr:colOff>
      <xdr:row>710</xdr:row>
      <xdr:rowOff>76200</xdr:rowOff>
    </xdr:to>
    <xdr:sp macro="" textlink="">
      <xdr:nvSpPr>
        <xdr:cNvPr id="1532" name="Line 183"/>
        <xdr:cNvSpPr>
          <a:spLocks noChangeShapeType="1"/>
        </xdr:cNvSpPr>
      </xdr:nvSpPr>
      <xdr:spPr bwMode="auto">
        <a:xfrm>
          <a:off x="409575" y="116967000"/>
          <a:ext cx="4572000" cy="0"/>
        </a:xfrm>
        <a:prstGeom prst="line">
          <a:avLst/>
        </a:prstGeom>
        <a:noFill/>
        <a:ln w="9525">
          <a:solidFill>
            <a:srgbClr val="000000"/>
          </a:solidFill>
          <a:round/>
          <a:headEnd/>
          <a:tailEnd/>
        </a:ln>
      </xdr:spPr>
    </xdr:sp>
    <xdr:clientData/>
  </xdr:twoCellAnchor>
  <xdr:twoCellAnchor>
    <xdr:from>
      <xdr:col>5</xdr:col>
      <xdr:colOff>657225</xdr:colOff>
      <xdr:row>710</xdr:row>
      <xdr:rowOff>0</xdr:rowOff>
    </xdr:from>
    <xdr:to>
      <xdr:col>6</xdr:col>
      <xdr:colOff>104775</xdr:colOff>
      <xdr:row>711</xdr:row>
      <xdr:rowOff>9525</xdr:rowOff>
    </xdr:to>
    <xdr:sp macro="" textlink="">
      <xdr:nvSpPr>
        <xdr:cNvPr id="1533" name="Freeform 184"/>
        <xdr:cNvSpPr>
          <a:spLocks/>
        </xdr:cNvSpPr>
      </xdr:nvSpPr>
      <xdr:spPr bwMode="auto">
        <a:xfrm>
          <a:off x="4524375" y="116890800"/>
          <a:ext cx="161925" cy="209550"/>
        </a:xfrm>
        <a:custGeom>
          <a:avLst/>
          <a:gdLst>
            <a:gd name="T0" fmla="*/ 0 w 35"/>
            <a:gd name="T1" fmla="*/ 17 h 18"/>
            <a:gd name="T2" fmla="*/ 8 w 35"/>
            <a:gd name="T3" fmla="*/ 0 h 18"/>
            <a:gd name="T4" fmla="*/ 28 w 35"/>
            <a:gd name="T5" fmla="*/ 18 h 18"/>
            <a:gd name="T6" fmla="*/ 35 w 35"/>
            <a:gd name="T7" fmla="*/ 0 h 18"/>
            <a:gd name="T8" fmla="*/ 0 60000 65536"/>
            <a:gd name="T9" fmla="*/ 0 60000 65536"/>
            <a:gd name="T10" fmla="*/ 0 60000 65536"/>
            <a:gd name="T11" fmla="*/ 0 60000 65536"/>
            <a:gd name="T12" fmla="*/ 0 w 35"/>
            <a:gd name="T13" fmla="*/ 0 h 18"/>
            <a:gd name="T14" fmla="*/ 35 w 35"/>
            <a:gd name="T15" fmla="*/ 18 h 18"/>
          </a:gdLst>
          <a:ahLst/>
          <a:cxnLst>
            <a:cxn ang="T8">
              <a:pos x="T0" y="T1"/>
            </a:cxn>
            <a:cxn ang="T9">
              <a:pos x="T2" y="T3"/>
            </a:cxn>
            <a:cxn ang="T10">
              <a:pos x="T4" y="T5"/>
            </a:cxn>
            <a:cxn ang="T11">
              <a:pos x="T6" y="T7"/>
            </a:cxn>
          </a:cxnLst>
          <a:rect l="T12" t="T13" r="T14" b="T15"/>
          <a:pathLst>
            <a:path w="35" h="18">
              <a:moveTo>
                <a:pt x="0" y="17"/>
              </a:moveTo>
              <a:cubicBezTo>
                <a:pt x="1" y="8"/>
                <a:pt x="3" y="0"/>
                <a:pt x="8" y="0"/>
              </a:cubicBezTo>
              <a:cubicBezTo>
                <a:pt x="13" y="0"/>
                <a:pt x="24" y="18"/>
                <a:pt x="28" y="18"/>
              </a:cubicBezTo>
              <a:cubicBezTo>
                <a:pt x="32" y="18"/>
                <a:pt x="33" y="9"/>
                <a:pt x="35" y="0"/>
              </a:cubicBezTo>
            </a:path>
          </a:pathLst>
        </a:custGeom>
        <a:noFill/>
        <a:ln w="9525">
          <a:solidFill>
            <a:srgbClr val="000000"/>
          </a:solidFill>
          <a:round/>
          <a:headEnd/>
          <a:tailEnd/>
        </a:ln>
      </xdr:spPr>
    </xdr:sp>
    <xdr:clientData/>
  </xdr:twoCellAnchor>
  <xdr:twoCellAnchor>
    <xdr:from>
      <xdr:col>0</xdr:col>
      <xdr:colOff>409575</xdr:colOff>
      <xdr:row>721</xdr:row>
      <xdr:rowOff>0</xdr:rowOff>
    </xdr:from>
    <xdr:to>
      <xdr:col>0</xdr:col>
      <xdr:colOff>409575</xdr:colOff>
      <xdr:row>722</xdr:row>
      <xdr:rowOff>0</xdr:rowOff>
    </xdr:to>
    <xdr:sp macro="" textlink="">
      <xdr:nvSpPr>
        <xdr:cNvPr id="1534" name="Line 185"/>
        <xdr:cNvSpPr>
          <a:spLocks noChangeShapeType="1"/>
        </xdr:cNvSpPr>
      </xdr:nvSpPr>
      <xdr:spPr bwMode="auto">
        <a:xfrm>
          <a:off x="409575" y="118814850"/>
          <a:ext cx="0" cy="200025"/>
        </a:xfrm>
        <a:prstGeom prst="line">
          <a:avLst/>
        </a:prstGeom>
        <a:noFill/>
        <a:ln w="9525">
          <a:solidFill>
            <a:srgbClr val="000000"/>
          </a:solidFill>
          <a:round/>
          <a:headEnd/>
          <a:tailEnd/>
        </a:ln>
      </xdr:spPr>
    </xdr:sp>
    <xdr:clientData/>
  </xdr:twoCellAnchor>
  <xdr:twoCellAnchor>
    <xdr:from>
      <xdr:col>1</xdr:col>
      <xdr:colOff>400050</xdr:colOff>
      <xdr:row>721</xdr:row>
      <xdr:rowOff>0</xdr:rowOff>
    </xdr:from>
    <xdr:to>
      <xdr:col>1</xdr:col>
      <xdr:colOff>400050</xdr:colOff>
      <xdr:row>722</xdr:row>
      <xdr:rowOff>0</xdr:rowOff>
    </xdr:to>
    <xdr:sp macro="" textlink="">
      <xdr:nvSpPr>
        <xdr:cNvPr id="1535" name="Line 186"/>
        <xdr:cNvSpPr>
          <a:spLocks noChangeShapeType="1"/>
        </xdr:cNvSpPr>
      </xdr:nvSpPr>
      <xdr:spPr bwMode="auto">
        <a:xfrm>
          <a:off x="1352550" y="118814850"/>
          <a:ext cx="0" cy="200025"/>
        </a:xfrm>
        <a:prstGeom prst="line">
          <a:avLst/>
        </a:prstGeom>
        <a:noFill/>
        <a:ln w="9525">
          <a:solidFill>
            <a:srgbClr val="000000"/>
          </a:solidFill>
          <a:round/>
          <a:headEnd/>
          <a:tailEnd/>
        </a:ln>
      </xdr:spPr>
    </xdr:sp>
    <xdr:clientData/>
  </xdr:twoCellAnchor>
  <xdr:twoCellAnchor>
    <xdr:from>
      <xdr:col>2</xdr:col>
      <xdr:colOff>409575</xdr:colOff>
      <xdr:row>721</xdr:row>
      <xdr:rowOff>0</xdr:rowOff>
    </xdr:from>
    <xdr:to>
      <xdr:col>2</xdr:col>
      <xdr:colOff>409575</xdr:colOff>
      <xdr:row>722</xdr:row>
      <xdr:rowOff>0</xdr:rowOff>
    </xdr:to>
    <xdr:sp macro="" textlink="">
      <xdr:nvSpPr>
        <xdr:cNvPr id="1536" name="Line 187"/>
        <xdr:cNvSpPr>
          <a:spLocks noChangeShapeType="1"/>
        </xdr:cNvSpPr>
      </xdr:nvSpPr>
      <xdr:spPr bwMode="auto">
        <a:xfrm>
          <a:off x="2133600" y="118814850"/>
          <a:ext cx="0" cy="200025"/>
        </a:xfrm>
        <a:prstGeom prst="line">
          <a:avLst/>
        </a:prstGeom>
        <a:noFill/>
        <a:ln w="9525">
          <a:solidFill>
            <a:srgbClr val="000000"/>
          </a:solidFill>
          <a:round/>
          <a:headEnd/>
          <a:tailEnd/>
        </a:ln>
      </xdr:spPr>
    </xdr:sp>
    <xdr:clientData/>
  </xdr:twoCellAnchor>
  <xdr:twoCellAnchor>
    <xdr:from>
      <xdr:col>3</xdr:col>
      <xdr:colOff>419100</xdr:colOff>
      <xdr:row>721</xdr:row>
      <xdr:rowOff>0</xdr:rowOff>
    </xdr:from>
    <xdr:to>
      <xdr:col>3</xdr:col>
      <xdr:colOff>419100</xdr:colOff>
      <xdr:row>722</xdr:row>
      <xdr:rowOff>0</xdr:rowOff>
    </xdr:to>
    <xdr:sp macro="" textlink="">
      <xdr:nvSpPr>
        <xdr:cNvPr id="1537" name="Line 188"/>
        <xdr:cNvSpPr>
          <a:spLocks noChangeShapeType="1"/>
        </xdr:cNvSpPr>
      </xdr:nvSpPr>
      <xdr:spPr bwMode="auto">
        <a:xfrm>
          <a:off x="2857500" y="118814850"/>
          <a:ext cx="0" cy="200025"/>
        </a:xfrm>
        <a:prstGeom prst="line">
          <a:avLst/>
        </a:prstGeom>
        <a:noFill/>
        <a:ln w="9525">
          <a:solidFill>
            <a:srgbClr val="000000"/>
          </a:solidFill>
          <a:round/>
          <a:headEnd/>
          <a:tailEnd/>
        </a:ln>
      </xdr:spPr>
    </xdr:sp>
    <xdr:clientData/>
  </xdr:twoCellAnchor>
  <xdr:twoCellAnchor>
    <xdr:from>
      <xdr:col>4</xdr:col>
      <xdr:colOff>438150</xdr:colOff>
      <xdr:row>721</xdr:row>
      <xdr:rowOff>0</xdr:rowOff>
    </xdr:from>
    <xdr:to>
      <xdr:col>4</xdr:col>
      <xdr:colOff>438150</xdr:colOff>
      <xdr:row>721</xdr:row>
      <xdr:rowOff>152400</xdr:rowOff>
    </xdr:to>
    <xdr:sp macro="" textlink="">
      <xdr:nvSpPr>
        <xdr:cNvPr id="1538" name="Line 189"/>
        <xdr:cNvSpPr>
          <a:spLocks noChangeShapeType="1"/>
        </xdr:cNvSpPr>
      </xdr:nvSpPr>
      <xdr:spPr bwMode="auto">
        <a:xfrm>
          <a:off x="3590925" y="118814850"/>
          <a:ext cx="0" cy="152400"/>
        </a:xfrm>
        <a:prstGeom prst="line">
          <a:avLst/>
        </a:prstGeom>
        <a:noFill/>
        <a:ln w="9525">
          <a:solidFill>
            <a:srgbClr val="000000"/>
          </a:solidFill>
          <a:round/>
          <a:headEnd/>
          <a:tailEnd/>
        </a:ln>
      </xdr:spPr>
    </xdr:sp>
    <xdr:clientData/>
  </xdr:twoCellAnchor>
  <xdr:twoCellAnchor>
    <xdr:from>
      <xdr:col>5</xdr:col>
      <xdr:colOff>447675</xdr:colOff>
      <xdr:row>721</xdr:row>
      <xdr:rowOff>0</xdr:rowOff>
    </xdr:from>
    <xdr:to>
      <xdr:col>5</xdr:col>
      <xdr:colOff>447675</xdr:colOff>
      <xdr:row>722</xdr:row>
      <xdr:rowOff>9525</xdr:rowOff>
    </xdr:to>
    <xdr:sp macro="" textlink="">
      <xdr:nvSpPr>
        <xdr:cNvPr id="1539" name="Line 190"/>
        <xdr:cNvSpPr>
          <a:spLocks noChangeShapeType="1"/>
        </xdr:cNvSpPr>
      </xdr:nvSpPr>
      <xdr:spPr bwMode="auto">
        <a:xfrm>
          <a:off x="4314825" y="118814850"/>
          <a:ext cx="0" cy="209550"/>
        </a:xfrm>
        <a:prstGeom prst="line">
          <a:avLst/>
        </a:prstGeom>
        <a:noFill/>
        <a:ln w="9525">
          <a:solidFill>
            <a:srgbClr val="000000"/>
          </a:solidFill>
          <a:round/>
          <a:headEnd/>
          <a:tailEnd/>
        </a:ln>
      </xdr:spPr>
    </xdr:sp>
    <xdr:clientData/>
  </xdr:twoCellAnchor>
  <xdr:twoCellAnchor>
    <xdr:from>
      <xdr:col>6</xdr:col>
      <xdr:colOff>390525</xdr:colOff>
      <xdr:row>721</xdr:row>
      <xdr:rowOff>0</xdr:rowOff>
    </xdr:from>
    <xdr:to>
      <xdr:col>6</xdr:col>
      <xdr:colOff>390525</xdr:colOff>
      <xdr:row>722</xdr:row>
      <xdr:rowOff>0</xdr:rowOff>
    </xdr:to>
    <xdr:sp macro="" textlink="">
      <xdr:nvSpPr>
        <xdr:cNvPr id="1540" name="Line 191"/>
        <xdr:cNvSpPr>
          <a:spLocks noChangeShapeType="1"/>
        </xdr:cNvSpPr>
      </xdr:nvSpPr>
      <xdr:spPr bwMode="auto">
        <a:xfrm>
          <a:off x="4972050" y="118814850"/>
          <a:ext cx="0" cy="200025"/>
        </a:xfrm>
        <a:prstGeom prst="line">
          <a:avLst/>
        </a:prstGeom>
        <a:noFill/>
        <a:ln w="9525">
          <a:solidFill>
            <a:srgbClr val="000000"/>
          </a:solidFill>
          <a:round/>
          <a:headEnd/>
          <a:tailEnd/>
        </a:ln>
      </xdr:spPr>
    </xdr:sp>
    <xdr:clientData/>
  </xdr:twoCellAnchor>
  <xdr:twoCellAnchor>
    <xdr:from>
      <xdr:col>0</xdr:col>
      <xdr:colOff>409575</xdr:colOff>
      <xdr:row>721</xdr:row>
      <xdr:rowOff>76200</xdr:rowOff>
    </xdr:from>
    <xdr:to>
      <xdr:col>6</xdr:col>
      <xdr:colOff>400050</xdr:colOff>
      <xdr:row>721</xdr:row>
      <xdr:rowOff>76200</xdr:rowOff>
    </xdr:to>
    <xdr:sp macro="" textlink="">
      <xdr:nvSpPr>
        <xdr:cNvPr id="1541" name="Line 192"/>
        <xdr:cNvSpPr>
          <a:spLocks noChangeShapeType="1"/>
        </xdr:cNvSpPr>
      </xdr:nvSpPr>
      <xdr:spPr bwMode="auto">
        <a:xfrm>
          <a:off x="409575" y="118891050"/>
          <a:ext cx="4572000" cy="0"/>
        </a:xfrm>
        <a:prstGeom prst="line">
          <a:avLst/>
        </a:prstGeom>
        <a:noFill/>
        <a:ln w="9525">
          <a:solidFill>
            <a:srgbClr val="000000"/>
          </a:solidFill>
          <a:round/>
          <a:headEnd/>
          <a:tailEnd/>
        </a:ln>
      </xdr:spPr>
    </xdr:sp>
    <xdr:clientData/>
  </xdr:twoCellAnchor>
  <xdr:twoCellAnchor>
    <xdr:from>
      <xdr:col>5</xdr:col>
      <xdr:colOff>657225</xdr:colOff>
      <xdr:row>721</xdr:row>
      <xdr:rowOff>0</xdr:rowOff>
    </xdr:from>
    <xdr:to>
      <xdr:col>6</xdr:col>
      <xdr:colOff>104775</xdr:colOff>
      <xdr:row>722</xdr:row>
      <xdr:rowOff>9525</xdr:rowOff>
    </xdr:to>
    <xdr:sp macro="" textlink="">
      <xdr:nvSpPr>
        <xdr:cNvPr id="1542" name="Freeform 193"/>
        <xdr:cNvSpPr>
          <a:spLocks/>
        </xdr:cNvSpPr>
      </xdr:nvSpPr>
      <xdr:spPr bwMode="auto">
        <a:xfrm>
          <a:off x="4524375" y="118814850"/>
          <a:ext cx="161925" cy="209550"/>
        </a:xfrm>
        <a:custGeom>
          <a:avLst/>
          <a:gdLst>
            <a:gd name="T0" fmla="*/ 0 w 35"/>
            <a:gd name="T1" fmla="*/ 17 h 18"/>
            <a:gd name="T2" fmla="*/ 8 w 35"/>
            <a:gd name="T3" fmla="*/ 0 h 18"/>
            <a:gd name="T4" fmla="*/ 28 w 35"/>
            <a:gd name="T5" fmla="*/ 18 h 18"/>
            <a:gd name="T6" fmla="*/ 35 w 35"/>
            <a:gd name="T7" fmla="*/ 0 h 18"/>
            <a:gd name="T8" fmla="*/ 0 60000 65536"/>
            <a:gd name="T9" fmla="*/ 0 60000 65536"/>
            <a:gd name="T10" fmla="*/ 0 60000 65536"/>
            <a:gd name="T11" fmla="*/ 0 60000 65536"/>
            <a:gd name="T12" fmla="*/ 0 w 35"/>
            <a:gd name="T13" fmla="*/ 0 h 18"/>
            <a:gd name="T14" fmla="*/ 35 w 35"/>
            <a:gd name="T15" fmla="*/ 18 h 18"/>
          </a:gdLst>
          <a:ahLst/>
          <a:cxnLst>
            <a:cxn ang="T8">
              <a:pos x="T0" y="T1"/>
            </a:cxn>
            <a:cxn ang="T9">
              <a:pos x="T2" y="T3"/>
            </a:cxn>
            <a:cxn ang="T10">
              <a:pos x="T4" y="T5"/>
            </a:cxn>
            <a:cxn ang="T11">
              <a:pos x="T6" y="T7"/>
            </a:cxn>
          </a:cxnLst>
          <a:rect l="T12" t="T13" r="T14" b="T15"/>
          <a:pathLst>
            <a:path w="35" h="18">
              <a:moveTo>
                <a:pt x="0" y="17"/>
              </a:moveTo>
              <a:cubicBezTo>
                <a:pt x="1" y="8"/>
                <a:pt x="3" y="0"/>
                <a:pt x="8" y="0"/>
              </a:cubicBezTo>
              <a:cubicBezTo>
                <a:pt x="13" y="0"/>
                <a:pt x="24" y="18"/>
                <a:pt x="28" y="18"/>
              </a:cubicBezTo>
              <a:cubicBezTo>
                <a:pt x="32" y="18"/>
                <a:pt x="33" y="9"/>
                <a:pt x="35" y="0"/>
              </a:cubicBezTo>
            </a:path>
          </a:pathLst>
        </a:custGeom>
        <a:noFill/>
        <a:ln w="9525">
          <a:solidFill>
            <a:srgbClr val="000000"/>
          </a:solidFill>
          <a:round/>
          <a:headEnd/>
          <a:tailEnd/>
        </a:ln>
      </xdr:spPr>
    </xdr:sp>
    <xdr:clientData/>
  </xdr:twoCellAnchor>
  <xdr:twoCellAnchor>
    <xdr:from>
      <xdr:col>1</xdr:col>
      <xdr:colOff>381000</xdr:colOff>
      <xdr:row>173</xdr:row>
      <xdr:rowOff>152400</xdr:rowOff>
    </xdr:from>
    <xdr:to>
      <xdr:col>4</xdr:col>
      <xdr:colOff>666750</xdr:colOff>
      <xdr:row>173</xdr:row>
      <xdr:rowOff>152400</xdr:rowOff>
    </xdr:to>
    <xdr:sp macro="" textlink="">
      <xdr:nvSpPr>
        <xdr:cNvPr id="1554" name="Line 235"/>
        <xdr:cNvSpPr>
          <a:spLocks noChangeShapeType="1"/>
        </xdr:cNvSpPr>
      </xdr:nvSpPr>
      <xdr:spPr bwMode="auto">
        <a:xfrm>
          <a:off x="1333500" y="28479750"/>
          <a:ext cx="2486025" cy="0"/>
        </a:xfrm>
        <a:prstGeom prst="line">
          <a:avLst/>
        </a:prstGeom>
        <a:noFill/>
        <a:ln w="9525">
          <a:solidFill>
            <a:srgbClr val="000000"/>
          </a:solidFill>
          <a:round/>
          <a:headEnd/>
          <a:tailEnd/>
        </a:ln>
      </xdr:spPr>
    </xdr:sp>
    <xdr:clientData/>
  </xdr:twoCellAnchor>
  <xdr:twoCellAnchor>
    <xdr:from>
      <xdr:col>11</xdr:col>
      <xdr:colOff>552450</xdr:colOff>
      <xdr:row>629</xdr:row>
      <xdr:rowOff>114300</xdr:rowOff>
    </xdr:from>
    <xdr:to>
      <xdr:col>18</xdr:col>
      <xdr:colOff>161925</xdr:colOff>
      <xdr:row>654</xdr:row>
      <xdr:rowOff>0</xdr:rowOff>
    </xdr:to>
    <xdr:graphicFrame macro="">
      <xdr:nvGraphicFramePr>
        <xdr:cNvPr id="1555" name="Chart 2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47</xdr:row>
      <xdr:rowOff>66675</xdr:rowOff>
    </xdr:from>
    <xdr:to>
      <xdr:col>5</xdr:col>
      <xdr:colOff>257175</xdr:colOff>
      <xdr:row>69</xdr:row>
      <xdr:rowOff>76200</xdr:rowOff>
    </xdr:to>
    <xdr:pic>
      <xdr:nvPicPr>
        <xdr:cNvPr id="1191" name="Picture 167"/>
        <xdr:cNvPicPr>
          <a:picLocks noChangeAspect="1" noChangeArrowheads="1"/>
        </xdr:cNvPicPr>
      </xdr:nvPicPr>
      <xdr:blipFill>
        <a:blip xmlns:r="http://schemas.openxmlformats.org/officeDocument/2006/relationships" r:embed="rId4" cstate="print"/>
        <a:srcRect/>
        <a:stretch>
          <a:fillRect/>
        </a:stretch>
      </xdr:blipFill>
      <xdr:spPr bwMode="auto">
        <a:xfrm>
          <a:off x="0" y="7753350"/>
          <a:ext cx="4124325" cy="3571875"/>
        </a:xfrm>
        <a:prstGeom prst="rect">
          <a:avLst/>
        </a:prstGeom>
        <a:noFill/>
        <a:ln w="1">
          <a:noFill/>
          <a:miter lim="800000"/>
          <a:headEnd/>
          <a:tailEnd type="none" w="med" len="med"/>
        </a:ln>
        <a:effectLst/>
      </xdr:spPr>
    </xdr:pic>
    <xdr:clientData/>
  </xdr:twoCellAnchor>
  <xdr:twoCellAnchor editAs="oneCell">
    <xdr:from>
      <xdr:col>0</xdr:col>
      <xdr:colOff>85725</xdr:colOff>
      <xdr:row>72</xdr:row>
      <xdr:rowOff>66675</xdr:rowOff>
    </xdr:from>
    <xdr:to>
      <xdr:col>5</xdr:col>
      <xdr:colOff>76200</xdr:colOff>
      <xdr:row>93</xdr:row>
      <xdr:rowOff>7149</xdr:rowOff>
    </xdr:to>
    <xdr:pic>
      <xdr:nvPicPr>
        <xdr:cNvPr id="1192" name="Picture 168"/>
        <xdr:cNvPicPr>
          <a:picLocks noChangeAspect="1" noChangeArrowheads="1"/>
        </xdr:cNvPicPr>
      </xdr:nvPicPr>
      <xdr:blipFill>
        <a:blip xmlns:r="http://schemas.openxmlformats.org/officeDocument/2006/relationships" r:embed="rId5" cstate="print"/>
        <a:srcRect/>
        <a:stretch>
          <a:fillRect/>
        </a:stretch>
      </xdr:blipFill>
      <xdr:spPr bwMode="auto">
        <a:xfrm>
          <a:off x="85725" y="11801475"/>
          <a:ext cx="3857625" cy="3340899"/>
        </a:xfrm>
        <a:prstGeom prst="rect">
          <a:avLst/>
        </a:prstGeom>
        <a:noFill/>
        <a:ln w="1">
          <a:noFill/>
          <a:miter lim="800000"/>
          <a:headEnd/>
          <a:tailEnd type="none" w="med" len="med"/>
        </a:ln>
        <a:effectLst/>
      </xdr:spPr>
    </xdr:pic>
    <xdr:clientData/>
  </xdr:twoCellAnchor>
  <xdr:twoCellAnchor editAs="oneCell">
    <xdr:from>
      <xdr:col>0</xdr:col>
      <xdr:colOff>57150</xdr:colOff>
      <xdr:row>95</xdr:row>
      <xdr:rowOff>76200</xdr:rowOff>
    </xdr:from>
    <xdr:to>
      <xdr:col>7</xdr:col>
      <xdr:colOff>571500</xdr:colOff>
      <xdr:row>115</xdr:row>
      <xdr:rowOff>114300</xdr:rowOff>
    </xdr:to>
    <xdr:pic>
      <xdr:nvPicPr>
        <xdr:cNvPr id="1193" name="Picture 169"/>
        <xdr:cNvPicPr>
          <a:picLocks noChangeAspect="1" noChangeArrowheads="1"/>
        </xdr:cNvPicPr>
      </xdr:nvPicPr>
      <xdr:blipFill>
        <a:blip xmlns:r="http://schemas.openxmlformats.org/officeDocument/2006/relationships" r:embed="rId6" cstate="print"/>
        <a:srcRect/>
        <a:stretch>
          <a:fillRect/>
        </a:stretch>
      </xdr:blipFill>
      <xdr:spPr bwMode="auto">
        <a:xfrm>
          <a:off x="57150" y="15725775"/>
          <a:ext cx="5810250" cy="3276600"/>
        </a:xfrm>
        <a:prstGeom prst="rect">
          <a:avLst/>
        </a:prstGeom>
        <a:noFill/>
        <a:ln w="1">
          <a:noFill/>
          <a:miter lim="800000"/>
          <a:headEnd/>
          <a:tailEnd type="none" w="med" len="med"/>
        </a:ln>
        <a:effectLst/>
      </xdr:spPr>
    </xdr:pic>
    <xdr:clientData/>
  </xdr:twoCellAnchor>
  <xdr:twoCellAnchor editAs="oneCell">
    <xdr:from>
      <xdr:col>0</xdr:col>
      <xdr:colOff>85725</xdr:colOff>
      <xdr:row>180</xdr:row>
      <xdr:rowOff>123825</xdr:rowOff>
    </xdr:from>
    <xdr:to>
      <xdr:col>7</xdr:col>
      <xdr:colOff>600075</xdr:colOff>
      <xdr:row>201</xdr:row>
      <xdr:rowOff>0</xdr:rowOff>
    </xdr:to>
    <xdr:pic>
      <xdr:nvPicPr>
        <xdr:cNvPr id="1194" name="Picture 170"/>
        <xdr:cNvPicPr>
          <a:picLocks noChangeAspect="1" noChangeArrowheads="1"/>
        </xdr:cNvPicPr>
      </xdr:nvPicPr>
      <xdr:blipFill>
        <a:blip xmlns:r="http://schemas.openxmlformats.org/officeDocument/2006/relationships" r:embed="rId7" cstate="print"/>
        <a:srcRect/>
        <a:stretch>
          <a:fillRect/>
        </a:stretch>
      </xdr:blipFill>
      <xdr:spPr bwMode="auto">
        <a:xfrm>
          <a:off x="85725" y="29594175"/>
          <a:ext cx="5810250" cy="3276600"/>
        </a:xfrm>
        <a:prstGeom prst="rect">
          <a:avLst/>
        </a:prstGeom>
        <a:noFill/>
        <a:ln w="1">
          <a:noFill/>
          <a:miter lim="800000"/>
          <a:headEnd/>
          <a:tailEnd type="none" w="med" len="med"/>
        </a:ln>
        <a:effectLst/>
      </xdr:spPr>
    </xdr:pic>
    <xdr:clientData/>
  </xdr:twoCellAnchor>
  <xdr:twoCellAnchor editAs="oneCell">
    <xdr:from>
      <xdr:col>0</xdr:col>
      <xdr:colOff>9525</xdr:colOff>
      <xdr:row>219</xdr:row>
      <xdr:rowOff>38100</xdr:rowOff>
    </xdr:from>
    <xdr:to>
      <xdr:col>7</xdr:col>
      <xdr:colOff>523875</xdr:colOff>
      <xdr:row>239</xdr:row>
      <xdr:rowOff>76200</xdr:rowOff>
    </xdr:to>
    <xdr:pic>
      <xdr:nvPicPr>
        <xdr:cNvPr id="1195" name="Picture 171"/>
        <xdr:cNvPicPr>
          <a:picLocks noChangeAspect="1" noChangeArrowheads="1"/>
        </xdr:cNvPicPr>
      </xdr:nvPicPr>
      <xdr:blipFill>
        <a:blip xmlns:r="http://schemas.openxmlformats.org/officeDocument/2006/relationships" r:embed="rId8" cstate="print"/>
        <a:srcRect/>
        <a:stretch>
          <a:fillRect/>
        </a:stretch>
      </xdr:blipFill>
      <xdr:spPr bwMode="auto">
        <a:xfrm>
          <a:off x="9525" y="35909250"/>
          <a:ext cx="5810250" cy="3276600"/>
        </a:xfrm>
        <a:prstGeom prst="rect">
          <a:avLst/>
        </a:prstGeom>
        <a:noFill/>
        <a:ln w="1">
          <a:noFill/>
          <a:miter lim="800000"/>
          <a:headEnd/>
          <a:tailEnd type="none" w="med" len="med"/>
        </a:ln>
        <a:effectLst/>
      </xdr:spPr>
    </xdr:pic>
    <xdr:clientData/>
  </xdr:twoCellAnchor>
  <xdr:twoCellAnchor editAs="oneCell">
    <xdr:from>
      <xdr:col>0</xdr:col>
      <xdr:colOff>19050</xdr:colOff>
      <xdr:row>256</xdr:row>
      <xdr:rowOff>66675</xdr:rowOff>
    </xdr:from>
    <xdr:to>
      <xdr:col>6</xdr:col>
      <xdr:colOff>704850</xdr:colOff>
      <xdr:row>277</xdr:row>
      <xdr:rowOff>66675</xdr:rowOff>
    </xdr:to>
    <xdr:pic>
      <xdr:nvPicPr>
        <xdr:cNvPr id="1196" name="Picture 172"/>
        <xdr:cNvPicPr>
          <a:picLocks noChangeAspect="1" noChangeArrowheads="1"/>
        </xdr:cNvPicPr>
      </xdr:nvPicPr>
      <xdr:blipFill>
        <a:blip xmlns:r="http://schemas.openxmlformats.org/officeDocument/2006/relationships" r:embed="rId9" cstate="print"/>
        <a:srcRect/>
        <a:stretch>
          <a:fillRect/>
        </a:stretch>
      </xdr:blipFill>
      <xdr:spPr bwMode="auto">
        <a:xfrm>
          <a:off x="19050" y="41976675"/>
          <a:ext cx="5267325" cy="3400425"/>
        </a:xfrm>
        <a:prstGeom prst="rect">
          <a:avLst/>
        </a:prstGeom>
        <a:noFill/>
        <a:ln w="1">
          <a:noFill/>
          <a:miter lim="800000"/>
          <a:headEnd/>
          <a:tailEnd type="none" w="med" len="med"/>
        </a:ln>
        <a:effectLst/>
      </xdr:spPr>
    </xdr:pic>
    <xdr:clientData/>
  </xdr:twoCellAnchor>
  <xdr:twoCellAnchor editAs="oneCell">
    <xdr:from>
      <xdr:col>0</xdr:col>
      <xdr:colOff>123825</xdr:colOff>
      <xdr:row>316</xdr:row>
      <xdr:rowOff>0</xdr:rowOff>
    </xdr:from>
    <xdr:to>
      <xdr:col>7</xdr:col>
      <xdr:colOff>638175</xdr:colOff>
      <xdr:row>336</xdr:row>
      <xdr:rowOff>38100</xdr:rowOff>
    </xdr:to>
    <xdr:pic>
      <xdr:nvPicPr>
        <xdr:cNvPr id="1197" name="Picture 173"/>
        <xdr:cNvPicPr>
          <a:picLocks noChangeAspect="1" noChangeArrowheads="1"/>
        </xdr:cNvPicPr>
      </xdr:nvPicPr>
      <xdr:blipFill>
        <a:blip xmlns:r="http://schemas.openxmlformats.org/officeDocument/2006/relationships" r:embed="rId10" cstate="print"/>
        <a:srcRect/>
        <a:stretch>
          <a:fillRect/>
        </a:stretch>
      </xdr:blipFill>
      <xdr:spPr bwMode="auto">
        <a:xfrm>
          <a:off x="123825" y="51806475"/>
          <a:ext cx="5810250" cy="3276600"/>
        </a:xfrm>
        <a:prstGeom prst="rect">
          <a:avLst/>
        </a:prstGeom>
        <a:noFill/>
        <a:ln w="1">
          <a:noFill/>
          <a:miter lim="800000"/>
          <a:headEnd/>
          <a:tailEnd type="none" w="med" len="med"/>
        </a:ln>
        <a:effectLst/>
      </xdr:spPr>
    </xdr:pic>
    <xdr:clientData/>
  </xdr:twoCellAnchor>
  <xdr:twoCellAnchor editAs="oneCell">
    <xdr:from>
      <xdr:col>0</xdr:col>
      <xdr:colOff>47625</xdr:colOff>
      <xdr:row>353</xdr:row>
      <xdr:rowOff>142875</xdr:rowOff>
    </xdr:from>
    <xdr:to>
      <xdr:col>7</xdr:col>
      <xdr:colOff>561975</xdr:colOff>
      <xdr:row>374</xdr:row>
      <xdr:rowOff>19050</xdr:rowOff>
    </xdr:to>
    <xdr:pic>
      <xdr:nvPicPr>
        <xdr:cNvPr id="1198" name="Picture 174"/>
        <xdr:cNvPicPr>
          <a:picLocks noChangeAspect="1" noChangeArrowheads="1"/>
        </xdr:cNvPicPr>
      </xdr:nvPicPr>
      <xdr:blipFill>
        <a:blip xmlns:r="http://schemas.openxmlformats.org/officeDocument/2006/relationships" r:embed="rId11" cstate="print"/>
        <a:srcRect/>
        <a:stretch>
          <a:fillRect/>
        </a:stretch>
      </xdr:blipFill>
      <xdr:spPr bwMode="auto">
        <a:xfrm>
          <a:off x="47625" y="58064400"/>
          <a:ext cx="5810250" cy="3276600"/>
        </a:xfrm>
        <a:prstGeom prst="rect">
          <a:avLst/>
        </a:prstGeom>
        <a:noFill/>
        <a:ln w="1">
          <a:noFill/>
          <a:miter lim="800000"/>
          <a:headEnd/>
          <a:tailEnd type="none" w="med" len="med"/>
        </a:ln>
        <a:effectLst/>
      </xdr:spPr>
    </xdr:pic>
    <xdr:clientData/>
  </xdr:twoCellAnchor>
  <xdr:twoCellAnchor editAs="oneCell">
    <xdr:from>
      <xdr:col>0</xdr:col>
      <xdr:colOff>38100</xdr:colOff>
      <xdr:row>395</xdr:row>
      <xdr:rowOff>19050</xdr:rowOff>
    </xdr:from>
    <xdr:to>
      <xdr:col>7</xdr:col>
      <xdr:colOff>552450</xdr:colOff>
      <xdr:row>415</xdr:row>
      <xdr:rowOff>57150</xdr:rowOff>
    </xdr:to>
    <xdr:pic>
      <xdr:nvPicPr>
        <xdr:cNvPr id="1199" name="Picture 175"/>
        <xdr:cNvPicPr>
          <a:picLocks noChangeAspect="1" noChangeArrowheads="1"/>
        </xdr:cNvPicPr>
      </xdr:nvPicPr>
      <xdr:blipFill>
        <a:blip xmlns:r="http://schemas.openxmlformats.org/officeDocument/2006/relationships" r:embed="rId12" cstate="print"/>
        <a:srcRect/>
        <a:stretch>
          <a:fillRect/>
        </a:stretch>
      </xdr:blipFill>
      <xdr:spPr bwMode="auto">
        <a:xfrm>
          <a:off x="38100" y="64836675"/>
          <a:ext cx="5810250" cy="3276600"/>
        </a:xfrm>
        <a:prstGeom prst="rect">
          <a:avLst/>
        </a:prstGeom>
        <a:noFill/>
        <a:ln w="1">
          <a:noFill/>
          <a:miter lim="800000"/>
          <a:headEnd/>
          <a:tailEnd type="none" w="med" len="med"/>
        </a:ln>
        <a:effectLst/>
      </xdr:spPr>
    </xdr:pic>
    <xdr:clientData/>
  </xdr:twoCellAnchor>
  <xdr:twoCellAnchor editAs="oneCell">
    <xdr:from>
      <xdr:col>0</xdr:col>
      <xdr:colOff>0</xdr:colOff>
      <xdr:row>432</xdr:row>
      <xdr:rowOff>152400</xdr:rowOff>
    </xdr:from>
    <xdr:to>
      <xdr:col>7</xdr:col>
      <xdr:colOff>514350</xdr:colOff>
      <xdr:row>453</xdr:row>
      <xdr:rowOff>28575</xdr:rowOff>
    </xdr:to>
    <xdr:pic>
      <xdr:nvPicPr>
        <xdr:cNvPr id="1200" name="Picture 176"/>
        <xdr:cNvPicPr>
          <a:picLocks noChangeAspect="1" noChangeArrowheads="1"/>
        </xdr:cNvPicPr>
      </xdr:nvPicPr>
      <xdr:blipFill>
        <a:blip xmlns:r="http://schemas.openxmlformats.org/officeDocument/2006/relationships" r:embed="rId13" cstate="print"/>
        <a:srcRect/>
        <a:stretch>
          <a:fillRect/>
        </a:stretch>
      </xdr:blipFill>
      <xdr:spPr bwMode="auto">
        <a:xfrm>
          <a:off x="0" y="71056500"/>
          <a:ext cx="5810250" cy="3276600"/>
        </a:xfrm>
        <a:prstGeom prst="rect">
          <a:avLst/>
        </a:prstGeom>
        <a:noFill/>
        <a:ln w="1">
          <a:noFill/>
          <a:miter lim="800000"/>
          <a:headEnd/>
          <a:tailEnd type="none" w="med" len="med"/>
        </a:ln>
        <a:effectLst/>
      </xdr:spPr>
    </xdr:pic>
    <xdr:clientData/>
  </xdr:twoCellAnchor>
  <xdr:twoCellAnchor editAs="oneCell">
    <xdr:from>
      <xdr:col>0</xdr:col>
      <xdr:colOff>1</xdr:colOff>
      <xdr:row>494</xdr:row>
      <xdr:rowOff>104775</xdr:rowOff>
    </xdr:from>
    <xdr:to>
      <xdr:col>6</xdr:col>
      <xdr:colOff>85726</xdr:colOff>
      <xdr:row>514</xdr:row>
      <xdr:rowOff>4144</xdr:rowOff>
    </xdr:to>
    <xdr:pic>
      <xdr:nvPicPr>
        <xdr:cNvPr id="1201" name="Picture 177"/>
        <xdr:cNvPicPr>
          <a:picLocks noChangeAspect="1" noChangeArrowheads="1"/>
        </xdr:cNvPicPr>
      </xdr:nvPicPr>
      <xdr:blipFill>
        <a:blip xmlns:r="http://schemas.openxmlformats.org/officeDocument/2006/relationships" r:embed="rId14" cstate="print"/>
        <a:srcRect/>
        <a:stretch>
          <a:fillRect/>
        </a:stretch>
      </xdr:blipFill>
      <xdr:spPr bwMode="auto">
        <a:xfrm>
          <a:off x="1" y="81391125"/>
          <a:ext cx="4667250" cy="3137869"/>
        </a:xfrm>
        <a:prstGeom prst="rect">
          <a:avLst/>
        </a:prstGeom>
        <a:noFill/>
        <a:ln w="1">
          <a:noFill/>
          <a:miter lim="800000"/>
          <a:headEnd/>
          <a:tailEnd type="none" w="med" len="med"/>
        </a:ln>
        <a:effectLst/>
      </xdr:spPr>
    </xdr:pic>
    <xdr:clientData/>
  </xdr:twoCellAnchor>
  <xdr:twoCellAnchor editAs="oneCell">
    <xdr:from>
      <xdr:col>6</xdr:col>
      <xdr:colOff>685800</xdr:colOff>
      <xdr:row>494</xdr:row>
      <xdr:rowOff>57150</xdr:rowOff>
    </xdr:from>
    <xdr:to>
      <xdr:col>15</xdr:col>
      <xdr:colOff>609600</xdr:colOff>
      <xdr:row>514</xdr:row>
      <xdr:rowOff>83735</xdr:rowOff>
    </xdr:to>
    <xdr:pic>
      <xdr:nvPicPr>
        <xdr:cNvPr id="1202" name="Picture 178"/>
        <xdr:cNvPicPr>
          <a:picLocks noChangeAspect="1" noChangeArrowheads="1"/>
        </xdr:cNvPicPr>
      </xdr:nvPicPr>
      <xdr:blipFill>
        <a:blip xmlns:r="http://schemas.openxmlformats.org/officeDocument/2006/relationships" r:embed="rId15" cstate="print"/>
        <a:srcRect/>
        <a:stretch>
          <a:fillRect/>
        </a:stretch>
      </xdr:blipFill>
      <xdr:spPr bwMode="auto">
        <a:xfrm>
          <a:off x="5267325" y="81343500"/>
          <a:ext cx="5514975" cy="326508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S732"/>
  <sheetViews>
    <sheetView tabSelected="1" topLeftCell="A72" zoomScale="120" zoomScaleNormal="120" zoomScaleSheetLayoutView="100" workbookViewId="0">
      <selection activeCell="A95" sqref="A95:H95"/>
    </sheetView>
  </sheetViews>
  <sheetFormatPr defaultColWidth="13.28515625" defaultRowHeight="12.75"/>
  <cols>
    <col min="1" max="1" width="14.28515625" style="1" customWidth="1"/>
    <col min="2" max="2" width="11.5703125" style="1" customWidth="1"/>
    <col min="3" max="9" width="10.7109375" style="1" customWidth="1"/>
    <col min="10" max="10" width="3.140625" style="1" customWidth="1"/>
    <col min="11" max="16" width="9.7109375" style="1" customWidth="1"/>
    <col min="17" max="17" width="13.28515625" style="1"/>
    <col min="18" max="18" width="14.28515625" style="1" customWidth="1"/>
    <col min="19" max="16384" width="13.28515625" style="1"/>
  </cols>
  <sheetData>
    <row r="1" spans="1:9" ht="12.95" customHeight="1">
      <c r="D1" s="148"/>
      <c r="E1" s="148"/>
      <c r="G1" s="117">
        <v>40909</v>
      </c>
      <c r="H1" s="2"/>
    </row>
    <row r="2" spans="1:9" ht="12.95" customHeight="1">
      <c r="C2" s="3"/>
      <c r="E2" s="2"/>
    </row>
    <row r="3" spans="1:9" ht="15" customHeight="1">
      <c r="A3" s="257" t="s">
        <v>169</v>
      </c>
      <c r="B3" s="257"/>
      <c r="C3" s="257"/>
      <c r="D3" s="257"/>
      <c r="E3" s="257"/>
      <c r="F3" s="257"/>
      <c r="G3" s="257"/>
      <c r="H3" s="257"/>
      <c r="I3" s="4"/>
    </row>
    <row r="4" spans="1:9" ht="12.95" customHeight="1">
      <c r="A4" s="5" t="s">
        <v>39</v>
      </c>
    </row>
    <row r="5" spans="1:9" ht="12.75" customHeight="1">
      <c r="A5" s="256" t="s">
        <v>98</v>
      </c>
      <c r="B5" s="256"/>
      <c r="C5" s="256"/>
      <c r="D5" s="256"/>
      <c r="E5" s="256"/>
      <c r="F5" s="256"/>
      <c r="G5" s="256"/>
      <c r="H5" s="256"/>
      <c r="I5" s="6"/>
    </row>
    <row r="6" spans="1:9">
      <c r="A6" s="256"/>
      <c r="B6" s="256"/>
      <c r="C6" s="256"/>
      <c r="D6" s="256"/>
      <c r="E6" s="256"/>
      <c r="F6" s="256"/>
      <c r="G6" s="256"/>
      <c r="H6" s="256"/>
      <c r="I6" s="6"/>
    </row>
    <row r="7" spans="1:9">
      <c r="A7" s="256"/>
      <c r="B7" s="256"/>
      <c r="C7" s="256"/>
      <c r="D7" s="256"/>
      <c r="E7" s="256"/>
      <c r="F7" s="256"/>
      <c r="G7" s="256"/>
      <c r="H7" s="256"/>
      <c r="I7" s="6"/>
    </row>
    <row r="8" spans="1:9">
      <c r="A8" s="256"/>
      <c r="B8" s="256"/>
      <c r="C8" s="256"/>
      <c r="D8" s="256"/>
      <c r="E8" s="256"/>
      <c r="F8" s="256"/>
      <c r="G8" s="256"/>
      <c r="H8" s="256"/>
      <c r="I8" s="6"/>
    </row>
    <row r="9" spans="1:9">
      <c r="A9" s="174"/>
      <c r="B9" s="174"/>
      <c r="C9" s="174"/>
      <c r="D9" s="174"/>
      <c r="E9" s="174"/>
      <c r="F9" s="174"/>
      <c r="G9" s="174"/>
      <c r="H9" s="174"/>
      <c r="I9" s="6"/>
    </row>
    <row r="10" spans="1:9" ht="12.75" customHeight="1">
      <c r="A10" s="253" t="s">
        <v>144</v>
      </c>
      <c r="B10" s="253"/>
      <c r="C10" s="253"/>
      <c r="D10" s="253"/>
      <c r="E10" s="253"/>
      <c r="F10" s="253"/>
      <c r="G10" s="253"/>
      <c r="H10" s="253"/>
      <c r="I10" s="6"/>
    </row>
    <row r="11" spans="1:9">
      <c r="A11" s="253"/>
      <c r="B11" s="253"/>
      <c r="C11" s="253"/>
      <c r="D11" s="253"/>
      <c r="E11" s="253"/>
      <c r="F11" s="253"/>
      <c r="G11" s="253"/>
      <c r="H11" s="253"/>
      <c r="I11" s="118"/>
    </row>
    <row r="12" spans="1:9">
      <c r="A12" s="253"/>
      <c r="B12" s="253"/>
      <c r="C12" s="253"/>
      <c r="D12" s="253"/>
      <c r="E12" s="253"/>
      <c r="F12" s="253"/>
      <c r="G12" s="253"/>
      <c r="H12" s="253"/>
      <c r="I12" s="118"/>
    </row>
    <row r="13" spans="1:9">
      <c r="A13" s="118"/>
      <c r="B13" s="118"/>
      <c r="C13" s="118"/>
      <c r="D13" s="118"/>
      <c r="E13" s="118"/>
      <c r="F13" s="118"/>
      <c r="G13" s="118"/>
      <c r="H13" s="118"/>
      <c r="I13" s="118"/>
    </row>
    <row r="14" spans="1:9">
      <c r="A14" s="119"/>
      <c r="B14" s="119"/>
      <c r="C14" s="119"/>
      <c r="D14" s="119"/>
      <c r="E14" s="119"/>
      <c r="F14" s="119"/>
      <c r="G14" s="119"/>
      <c r="H14" s="119"/>
      <c r="I14" s="119"/>
    </row>
    <row r="15" spans="1:9" ht="12.95" customHeight="1">
      <c r="A15" s="8" t="s">
        <v>0</v>
      </c>
    </row>
    <row r="16" spans="1:9" ht="12.95" customHeight="1">
      <c r="A16" s="120" t="s">
        <v>41</v>
      </c>
      <c r="B16" s="181"/>
      <c r="F16" s="9"/>
    </row>
    <row r="17" spans="1:7" ht="12.95" customHeight="1">
      <c r="B17" s="57" t="s">
        <v>40</v>
      </c>
      <c r="F17" s="9"/>
    </row>
    <row r="18" spans="1:7" ht="12.95" customHeight="1" thickBot="1">
      <c r="A18" s="182" t="s">
        <v>2</v>
      </c>
      <c r="B18" s="41">
        <v>0</v>
      </c>
      <c r="C18" s="41">
        <v>1</v>
      </c>
      <c r="D18" s="41">
        <v>2</v>
      </c>
      <c r="E18" s="10"/>
      <c r="F18" s="9"/>
    </row>
    <row r="19" spans="1:7" ht="12.95" customHeight="1">
      <c r="A19" s="182" t="s">
        <v>24</v>
      </c>
      <c r="B19" s="42"/>
      <c r="C19" s="77"/>
      <c r="D19" s="42">
        <v>100</v>
      </c>
      <c r="E19" s="11"/>
      <c r="G19" s="12"/>
    </row>
    <row r="20" spans="1:7" ht="12.95" customHeight="1">
      <c r="B20" s="57"/>
      <c r="C20" s="57"/>
      <c r="G20" s="12"/>
    </row>
    <row r="21" spans="1:7" ht="12.95" customHeight="1">
      <c r="G21" s="12"/>
    </row>
    <row r="22" spans="1:7" ht="12.95" customHeight="1">
      <c r="A22" s="120" t="s">
        <v>42</v>
      </c>
      <c r="G22" s="12"/>
    </row>
    <row r="23" spans="1:7" ht="12.95" customHeight="1">
      <c r="A23" s="10"/>
      <c r="B23" s="10" t="s">
        <v>40</v>
      </c>
      <c r="C23" s="10"/>
      <c r="D23" s="10"/>
      <c r="E23" s="10"/>
      <c r="G23" s="12"/>
    </row>
    <row r="24" spans="1:7" ht="12.95" customHeight="1" thickBot="1">
      <c r="A24" s="182" t="s">
        <v>2</v>
      </c>
      <c r="B24" s="41">
        <v>0</v>
      </c>
      <c r="C24" s="41">
        <v>1</v>
      </c>
      <c r="D24" s="41">
        <v>2</v>
      </c>
      <c r="E24" s="10"/>
      <c r="G24" s="12"/>
    </row>
    <row r="25" spans="1:7" ht="12.95" customHeight="1">
      <c r="A25" s="183" t="s">
        <v>24</v>
      </c>
      <c r="B25" s="42">
        <f>$B$37*(1+$B$36)^B24</f>
        <v>100</v>
      </c>
      <c r="C25" s="184">
        <v>100</v>
      </c>
      <c r="D25" s="42">
        <v>100</v>
      </c>
      <c r="E25" s="11"/>
      <c r="G25" s="12"/>
    </row>
    <row r="26" spans="1:7" ht="12.95" customHeight="1">
      <c r="A26" s="10"/>
      <c r="B26" s="10"/>
      <c r="C26" s="10"/>
      <c r="D26" s="10"/>
      <c r="E26" s="10"/>
      <c r="G26" s="12"/>
    </row>
    <row r="27" spans="1:7" ht="12.95" customHeight="1">
      <c r="G27" s="12"/>
    </row>
    <row r="28" spans="1:7" ht="12.95" customHeight="1">
      <c r="A28" s="120" t="s">
        <v>43</v>
      </c>
      <c r="G28" s="12"/>
    </row>
    <row r="29" spans="1:7" ht="12.95" customHeight="1">
      <c r="A29" s="10"/>
      <c r="B29" s="42" t="s">
        <v>40</v>
      </c>
      <c r="C29" s="10"/>
      <c r="D29" s="10"/>
      <c r="E29" s="10"/>
      <c r="F29" s="10"/>
      <c r="G29" s="12"/>
    </row>
    <row r="30" spans="1:7" ht="12.95" customHeight="1" thickBot="1">
      <c r="A30" s="182" t="s">
        <v>2</v>
      </c>
      <c r="B30" s="41">
        <v>0</v>
      </c>
      <c r="C30" s="41">
        <v>1</v>
      </c>
      <c r="D30" s="41">
        <v>2</v>
      </c>
      <c r="E30" s="41">
        <v>3</v>
      </c>
      <c r="F30" s="10"/>
      <c r="G30" s="12"/>
    </row>
    <row r="31" spans="1:7" ht="12.95" customHeight="1">
      <c r="A31" s="183" t="s">
        <v>24</v>
      </c>
      <c r="B31" s="42">
        <v>-50</v>
      </c>
      <c r="C31" s="184">
        <v>100</v>
      </c>
      <c r="D31" s="42">
        <v>75</v>
      </c>
      <c r="E31" s="184">
        <v>50</v>
      </c>
      <c r="F31" s="10"/>
      <c r="G31" s="12"/>
    </row>
    <row r="32" spans="1:7">
      <c r="A32" s="10"/>
      <c r="B32" s="10"/>
      <c r="C32" s="10"/>
      <c r="D32" s="10"/>
      <c r="E32" s="10"/>
      <c r="F32" s="10"/>
      <c r="G32" s="12"/>
    </row>
    <row r="33" spans="1:9">
      <c r="A33" s="258" t="s">
        <v>152</v>
      </c>
      <c r="B33" s="259"/>
      <c r="C33" s="259"/>
      <c r="D33" s="259"/>
      <c r="E33" s="259"/>
      <c r="F33" s="259"/>
      <c r="G33" s="259"/>
      <c r="H33" s="259"/>
      <c r="I33" s="119"/>
    </row>
    <row r="34" spans="1:9">
      <c r="A34" s="259"/>
      <c r="B34" s="259"/>
      <c r="C34" s="259"/>
      <c r="D34" s="259"/>
      <c r="E34" s="259"/>
      <c r="F34" s="259"/>
      <c r="G34" s="259"/>
      <c r="H34" s="259"/>
      <c r="I34" s="119"/>
    </row>
    <row r="36" spans="1:9" ht="12.95" customHeight="1">
      <c r="A36" s="14" t="s">
        <v>1</v>
      </c>
      <c r="B36" s="15">
        <v>0.1</v>
      </c>
      <c r="C36" s="1" t="s">
        <v>35</v>
      </c>
    </row>
    <row r="37" spans="1:9" ht="12.95" customHeight="1">
      <c r="A37" s="16" t="s">
        <v>3</v>
      </c>
      <c r="B37" s="17">
        <v>100</v>
      </c>
    </row>
    <row r="38" spans="1:9" ht="16.5" customHeight="1"/>
    <row r="39" spans="1:9" ht="12.95" customHeight="1" thickBot="1">
      <c r="A39" s="121" t="s">
        <v>2</v>
      </c>
      <c r="B39" s="134">
        <v>0</v>
      </c>
      <c r="C39" s="134">
        <v>1</v>
      </c>
      <c r="D39" s="134">
        <v>2</v>
      </c>
      <c r="E39" s="134">
        <v>3</v>
      </c>
      <c r="F39" s="10"/>
      <c r="G39" s="10"/>
    </row>
    <row r="40" spans="1:9" ht="12.95" customHeight="1" thickBot="1">
      <c r="A40" s="123" t="s">
        <v>24</v>
      </c>
      <c r="B40" s="33">
        <f>$B$37*(1+$B$36)^B39</f>
        <v>100</v>
      </c>
      <c r="C40" s="209">
        <f>$B$37*(1+$B$36)^C39</f>
        <v>110.00000000000001</v>
      </c>
      <c r="D40" s="210">
        <f>$B$37*(1+$B$36)^D39</f>
        <v>121.00000000000001</v>
      </c>
      <c r="E40" s="211">
        <f>$B$37*(1+$B$36)^E39</f>
        <v>133.10000000000005</v>
      </c>
      <c r="F40" s="11"/>
      <c r="G40" s="18"/>
    </row>
    <row r="42" spans="1:9" ht="12.75" customHeight="1">
      <c r="A42" s="261" t="s">
        <v>149</v>
      </c>
      <c r="B42" s="261"/>
      <c r="C42" s="261"/>
      <c r="D42" s="261"/>
      <c r="E42" s="261"/>
      <c r="F42" s="261"/>
      <c r="G42" s="261"/>
      <c r="H42" s="261"/>
      <c r="I42" s="119"/>
    </row>
    <row r="43" spans="1:9">
      <c r="A43" s="261"/>
      <c r="B43" s="261"/>
      <c r="C43" s="261"/>
      <c r="D43" s="261"/>
      <c r="E43" s="261"/>
      <c r="F43" s="261"/>
      <c r="G43" s="261"/>
      <c r="H43" s="261"/>
      <c r="I43" s="119"/>
    </row>
    <row r="44" spans="1:9">
      <c r="A44" s="119"/>
      <c r="B44" s="119"/>
      <c r="C44" s="119"/>
      <c r="D44" s="119"/>
      <c r="E44" s="119"/>
      <c r="F44" s="119"/>
      <c r="G44" s="119"/>
      <c r="H44" s="119"/>
      <c r="I44" s="119"/>
    </row>
    <row r="45" spans="1:9" ht="12.75" customHeight="1">
      <c r="A45" s="261" t="s">
        <v>150</v>
      </c>
      <c r="B45" s="261"/>
      <c r="C45" s="261"/>
      <c r="D45" s="261"/>
      <c r="E45" s="261"/>
      <c r="F45" s="261"/>
      <c r="G45" s="261"/>
      <c r="H45" s="261"/>
      <c r="I45" s="119"/>
    </row>
    <row r="46" spans="1:9">
      <c r="A46" s="261"/>
      <c r="B46" s="261"/>
      <c r="C46" s="261"/>
      <c r="D46" s="261"/>
      <c r="E46" s="261"/>
      <c r="F46" s="261"/>
      <c r="G46" s="261"/>
      <c r="H46" s="261"/>
      <c r="I46" s="119"/>
    </row>
    <row r="47" spans="1:9">
      <c r="A47" s="261"/>
      <c r="B47" s="261"/>
      <c r="C47" s="261"/>
      <c r="D47" s="261"/>
      <c r="E47" s="261"/>
      <c r="F47" s="261"/>
      <c r="G47" s="261"/>
      <c r="H47" s="261"/>
      <c r="I47" s="119"/>
    </row>
    <row r="48" spans="1:9">
      <c r="A48" s="185"/>
      <c r="B48" s="185"/>
      <c r="C48" s="185"/>
      <c r="D48" s="185"/>
      <c r="E48" s="185"/>
      <c r="F48" s="185"/>
      <c r="G48" s="185"/>
      <c r="H48" s="185"/>
      <c r="I48" s="119"/>
    </row>
    <row r="49" spans="1:9">
      <c r="A49" s="178"/>
      <c r="B49" s="179"/>
      <c r="C49" s="179"/>
      <c r="D49" s="179"/>
      <c r="E49" s="179"/>
      <c r="F49" s="179"/>
      <c r="G49" s="179"/>
      <c r="H49" s="179"/>
      <c r="I49" s="119"/>
    </row>
    <row r="50" spans="1:9">
      <c r="A50" s="178"/>
      <c r="B50" s="179"/>
      <c r="C50" s="179"/>
      <c r="D50" s="179"/>
      <c r="E50" s="179"/>
      <c r="F50" s="179"/>
      <c r="G50" s="179"/>
      <c r="H50" s="179"/>
      <c r="I50" s="119"/>
    </row>
    <row r="51" spans="1:9">
      <c r="A51" s="178"/>
      <c r="B51" s="179"/>
      <c r="C51" s="179"/>
      <c r="D51" s="179"/>
      <c r="E51" s="179"/>
      <c r="F51" s="179"/>
      <c r="G51" s="179"/>
      <c r="H51" s="179"/>
      <c r="I51" s="119"/>
    </row>
    <row r="52" spans="1:9">
      <c r="A52" s="178"/>
      <c r="B52" s="179"/>
      <c r="C52" s="179"/>
      <c r="D52" s="179"/>
      <c r="E52" s="179"/>
      <c r="F52" s="179"/>
      <c r="G52" s="179"/>
      <c r="H52" s="179"/>
      <c r="I52" s="119"/>
    </row>
    <row r="53" spans="1:9">
      <c r="A53" s="178"/>
      <c r="B53" s="179"/>
      <c r="C53" s="179"/>
      <c r="D53" s="179"/>
      <c r="E53" s="179"/>
      <c r="F53" s="179"/>
      <c r="G53" s="179"/>
      <c r="H53" s="179"/>
      <c r="I53" s="119"/>
    </row>
    <row r="54" spans="1:9">
      <c r="A54" s="178"/>
      <c r="B54" s="179"/>
      <c r="C54" s="179"/>
      <c r="D54" s="179"/>
      <c r="E54" s="179"/>
      <c r="F54" s="179"/>
      <c r="G54" s="179"/>
      <c r="H54" s="179"/>
      <c r="I54" s="119"/>
    </row>
    <row r="55" spans="1:9">
      <c r="A55" s="178"/>
      <c r="B55" s="179"/>
      <c r="C55" s="179"/>
      <c r="D55" s="179"/>
      <c r="E55" s="179"/>
      <c r="F55" s="179"/>
      <c r="G55" s="179"/>
      <c r="H55" s="179"/>
      <c r="I55" s="119"/>
    </row>
    <row r="56" spans="1:9">
      <c r="A56" s="119"/>
      <c r="B56" s="119"/>
      <c r="C56" s="119"/>
      <c r="D56" s="119"/>
      <c r="E56" s="119"/>
      <c r="F56" s="119"/>
      <c r="G56" s="119"/>
      <c r="H56" s="119"/>
      <c r="I56" s="119"/>
    </row>
    <row r="58" spans="1:9" ht="12.95" customHeight="1"/>
    <row r="59" spans="1:9" ht="12.95" customHeight="1"/>
    <row r="60" spans="1:9" ht="12.95" customHeight="1"/>
    <row r="61" spans="1:9" ht="12.95" customHeight="1"/>
    <row r="62" spans="1:9" ht="12.95" customHeight="1"/>
    <row r="63" spans="1:9" ht="12.95" customHeight="1"/>
    <row r="64" spans="1:9" ht="12.95" customHeight="1"/>
    <row r="65" spans="1:8" ht="12.95" customHeight="1"/>
    <row r="66" spans="1:8" ht="12.95" customHeight="1"/>
    <row r="67" spans="1:8" ht="12.95" customHeight="1"/>
    <row r="68" spans="1:8" ht="12.95" customHeight="1"/>
    <row r="69" spans="1:8" ht="12.95" customHeight="1"/>
    <row r="70" spans="1:8" ht="12.95" customHeight="1"/>
    <row r="71" spans="1:8" ht="12.95" customHeight="1">
      <c r="A71" s="260" t="s">
        <v>167</v>
      </c>
      <c r="B71" s="260"/>
      <c r="C71" s="260"/>
      <c r="D71" s="260"/>
      <c r="E71" s="260"/>
      <c r="F71" s="260"/>
      <c r="G71" s="260"/>
      <c r="H71" s="260"/>
    </row>
    <row r="72" spans="1:8" ht="12.95" customHeight="1">
      <c r="A72" s="260"/>
      <c r="B72" s="260"/>
      <c r="C72" s="260"/>
      <c r="D72" s="260"/>
      <c r="E72" s="260"/>
      <c r="F72" s="260"/>
      <c r="G72" s="260"/>
      <c r="H72" s="260"/>
    </row>
    <row r="73" spans="1:8" ht="12.95" customHeight="1"/>
    <row r="74" spans="1:8" ht="12.95" customHeight="1"/>
    <row r="75" spans="1:8" ht="12.95" customHeight="1"/>
    <row r="76" spans="1:8" ht="12.95" customHeight="1"/>
    <row r="77" spans="1:8" ht="12.95" customHeight="1"/>
    <row r="78" spans="1:8" ht="12.95" customHeight="1"/>
    <row r="79" spans="1:8" ht="12.95" customHeight="1"/>
    <row r="80" spans="1:8" ht="12.95" customHeight="1"/>
    <row r="81" spans="1:9" ht="12.95" customHeight="1"/>
    <row r="82" spans="1:9" ht="12.95" customHeight="1"/>
    <row r="83" spans="1:9" ht="12.95" customHeight="1"/>
    <row r="84" spans="1:9" ht="12.95" customHeight="1"/>
    <row r="85" spans="1:9" ht="12.95" customHeight="1"/>
    <row r="86" spans="1:9" ht="12.95" customHeight="1"/>
    <row r="87" spans="1:9" ht="12.95" customHeight="1"/>
    <row r="88" spans="1:9" ht="12.95" customHeight="1"/>
    <row r="89" spans="1:9" ht="12.95" customHeight="1"/>
    <row r="90" spans="1:9" ht="12.95" customHeight="1"/>
    <row r="91" spans="1:9" ht="12.95" customHeight="1"/>
    <row r="92" spans="1:9" ht="12.95" customHeight="1"/>
    <row r="93" spans="1:9" ht="12.95" customHeight="1"/>
    <row r="94" spans="1:9" ht="12.95" customHeight="1"/>
    <row r="95" spans="1:9" ht="27.75" customHeight="1">
      <c r="A95" s="243" t="s">
        <v>151</v>
      </c>
      <c r="B95" s="248"/>
      <c r="C95" s="248"/>
      <c r="D95" s="248"/>
      <c r="E95" s="248"/>
      <c r="F95" s="248"/>
      <c r="G95" s="248"/>
      <c r="H95" s="248"/>
      <c r="I95" s="126"/>
    </row>
    <row r="96" spans="1:9" ht="12.95" customHeight="1">
      <c r="A96" s="126"/>
      <c r="B96" s="126"/>
      <c r="C96" s="126"/>
      <c r="D96" s="126"/>
      <c r="E96" s="126"/>
      <c r="F96" s="126"/>
      <c r="G96" s="126"/>
      <c r="H96" s="126"/>
      <c r="I96" s="126"/>
    </row>
    <row r="97" spans="1:11" ht="12.95" customHeight="1">
      <c r="A97" s="9"/>
      <c r="K97" s="44"/>
    </row>
    <row r="98" spans="1:11" ht="12.95" customHeight="1">
      <c r="A98" s="9"/>
    </row>
    <row r="99" spans="1:11" ht="12.95" customHeight="1">
      <c r="A99" s="9"/>
    </row>
    <row r="100" spans="1:11" ht="12.95" customHeight="1">
      <c r="A100" s="9"/>
    </row>
    <row r="101" spans="1:11" ht="12.95" customHeight="1">
      <c r="A101" s="9"/>
    </row>
    <row r="102" spans="1:11" ht="12.95" customHeight="1">
      <c r="A102" s="9"/>
    </row>
    <row r="103" spans="1:11" ht="12.95" customHeight="1">
      <c r="A103" s="9"/>
    </row>
    <row r="104" spans="1:11" ht="12.95" customHeight="1">
      <c r="A104" s="9"/>
    </row>
    <row r="105" spans="1:11" ht="12.95" customHeight="1">
      <c r="A105" s="9"/>
    </row>
    <row r="106" spans="1:11" ht="12.95" customHeight="1">
      <c r="A106" s="9"/>
    </row>
    <row r="107" spans="1:11" ht="12.95" customHeight="1">
      <c r="A107" s="9"/>
    </row>
    <row r="108" spans="1:11" ht="12.95" customHeight="1">
      <c r="A108" s="9"/>
    </row>
    <row r="109" spans="1:11" ht="12.95" customHeight="1">
      <c r="A109" s="9"/>
    </row>
    <row r="110" spans="1:11" ht="12.95" customHeight="1">
      <c r="A110" s="9"/>
    </row>
    <row r="111" spans="1:11" ht="12.95" customHeight="1">
      <c r="A111" s="9"/>
    </row>
    <row r="112" spans="1:11" ht="12.95" customHeight="1">
      <c r="A112" s="9"/>
    </row>
    <row r="113" spans="1:9" ht="12.95" customHeight="1">
      <c r="A113" s="9"/>
    </row>
    <row r="114" spans="1:9" ht="12.95" customHeight="1">
      <c r="A114" s="9"/>
    </row>
    <row r="115" spans="1:9" ht="12.95" customHeight="1">
      <c r="A115" s="9"/>
    </row>
    <row r="116" spans="1:9" ht="12.95" customHeight="1">
      <c r="A116" s="9"/>
    </row>
    <row r="117" spans="1:9" ht="12.95" customHeight="1">
      <c r="A117" s="9"/>
    </row>
    <row r="118" spans="1:9" ht="12.75" customHeight="1">
      <c r="A118" s="243" t="s">
        <v>99</v>
      </c>
      <c r="B118" s="243"/>
      <c r="C118" s="243"/>
      <c r="D118" s="243"/>
      <c r="E118" s="243"/>
      <c r="F118" s="243"/>
      <c r="G118" s="243"/>
      <c r="H118" s="243"/>
      <c r="I118" s="119"/>
    </row>
    <row r="119" spans="1:9">
      <c r="A119" s="243"/>
      <c r="B119" s="243"/>
      <c r="C119" s="243"/>
      <c r="D119" s="243"/>
      <c r="E119" s="243"/>
      <c r="F119" s="243"/>
      <c r="G119" s="243"/>
      <c r="H119" s="243"/>
      <c r="I119" s="119"/>
    </row>
    <row r="120" spans="1:9">
      <c r="A120" s="243"/>
      <c r="B120" s="243"/>
      <c r="C120" s="243"/>
      <c r="D120" s="243"/>
      <c r="E120" s="243"/>
      <c r="F120" s="243"/>
      <c r="G120" s="243"/>
      <c r="H120" s="243"/>
      <c r="I120" s="119"/>
    </row>
    <row r="121" spans="1:9">
      <c r="A121" s="243"/>
      <c r="B121" s="243"/>
      <c r="C121" s="243"/>
      <c r="D121" s="243"/>
      <c r="E121" s="243"/>
      <c r="F121" s="243"/>
      <c r="G121" s="243"/>
      <c r="H121" s="243"/>
      <c r="I121" s="119"/>
    </row>
    <row r="122" spans="1:9">
      <c r="A122" s="172"/>
      <c r="B122" s="172"/>
      <c r="C122" s="172"/>
      <c r="D122" s="172"/>
      <c r="E122" s="172"/>
      <c r="F122" s="172"/>
      <c r="G122" s="172"/>
      <c r="H122" s="172"/>
    </row>
    <row r="123" spans="1:9" ht="13.5" thickBot="1">
      <c r="A123" s="246" t="s">
        <v>100</v>
      </c>
      <c r="B123" s="246"/>
      <c r="C123" s="246"/>
      <c r="D123" s="246"/>
      <c r="E123" s="246"/>
      <c r="F123" s="246"/>
      <c r="G123" s="246"/>
      <c r="H123" s="246"/>
      <c r="I123" s="246"/>
    </row>
    <row r="124" spans="1:9" ht="13.5" thickBot="1">
      <c r="B124" s="1" t="s">
        <v>4</v>
      </c>
      <c r="C124" s="212">
        <f>FV(B36,E39,,-B37)</f>
        <v>133.10000000000005</v>
      </c>
      <c r="E124" s="213">
        <f>FV(B36,E39,,B37)</f>
        <v>-133.10000000000005</v>
      </c>
    </row>
    <row r="125" spans="1:9">
      <c r="A125" s="20"/>
      <c r="D125" s="21"/>
    </row>
    <row r="126" spans="1:9">
      <c r="A126" s="244" t="s">
        <v>37</v>
      </c>
      <c r="B126" s="245"/>
      <c r="C126" s="245"/>
      <c r="D126" s="245"/>
      <c r="E126" s="245"/>
      <c r="F126" s="245"/>
      <c r="G126" s="245"/>
      <c r="H126" s="245"/>
      <c r="I126" s="245"/>
    </row>
    <row r="128" spans="1:9" ht="12.75" customHeight="1">
      <c r="A128" s="243" t="s">
        <v>61</v>
      </c>
      <c r="B128" s="243"/>
      <c r="C128" s="243"/>
      <c r="D128" s="243"/>
      <c r="E128" s="243"/>
      <c r="F128" s="243"/>
      <c r="G128" s="243"/>
      <c r="H128" s="243"/>
      <c r="I128" s="125"/>
    </row>
    <row r="129" spans="1:9">
      <c r="A129" s="243"/>
      <c r="B129" s="243"/>
      <c r="C129" s="243"/>
      <c r="D129" s="243"/>
      <c r="E129" s="243"/>
      <c r="F129" s="243"/>
      <c r="G129" s="243"/>
      <c r="H129" s="243"/>
      <c r="I129" s="125"/>
    </row>
    <row r="130" spans="1:9">
      <c r="A130" s="243"/>
      <c r="B130" s="243"/>
      <c r="C130" s="243"/>
      <c r="D130" s="243"/>
      <c r="E130" s="243"/>
      <c r="F130" s="243"/>
      <c r="G130" s="243"/>
      <c r="H130" s="243"/>
      <c r="I130" s="125"/>
    </row>
    <row r="131" spans="1:9">
      <c r="A131" s="7"/>
      <c r="B131" s="7"/>
      <c r="C131" s="7"/>
      <c r="D131" s="7"/>
      <c r="E131" s="7"/>
      <c r="F131" s="7"/>
      <c r="G131" s="7"/>
      <c r="H131" s="7"/>
      <c r="I131" s="7"/>
    </row>
    <row r="132" spans="1:9" ht="12.95" customHeight="1">
      <c r="A132" s="23" t="s">
        <v>88</v>
      </c>
      <c r="B132" s="24">
        <v>0</v>
      </c>
      <c r="C132" s="25">
        <v>0.05</v>
      </c>
      <c r="D132" s="26">
        <v>0.1</v>
      </c>
      <c r="E132" s="27">
        <v>0.15</v>
      </c>
    </row>
    <row r="133" spans="1:9" ht="12.95" customHeight="1">
      <c r="A133" s="28">
        <v>0</v>
      </c>
      <c r="B133" s="29">
        <f>(1+B132)^$A$133</f>
        <v>1</v>
      </c>
      <c r="C133" s="30">
        <f t="shared" ref="C133:C138" si="0">(1+$C$132)^A133</f>
        <v>1</v>
      </c>
      <c r="D133" s="31">
        <f t="shared" ref="D133:D138" si="1">(1+$D$132)^A133</f>
        <v>1</v>
      </c>
      <c r="E133" s="32">
        <f t="shared" ref="E133:E138" si="2">(1+$E$132)^A133</f>
        <v>1</v>
      </c>
    </row>
    <row r="134" spans="1:9" ht="12.95" customHeight="1">
      <c r="A134" s="28">
        <v>2</v>
      </c>
      <c r="B134" s="29">
        <f>(1+$B$132)^A134</f>
        <v>1</v>
      </c>
      <c r="C134" s="30">
        <f t="shared" si="0"/>
        <v>1.1025</v>
      </c>
      <c r="D134" s="31">
        <f t="shared" si="1"/>
        <v>1.2100000000000002</v>
      </c>
      <c r="E134" s="32">
        <f t="shared" si="2"/>
        <v>1.3224999999999998</v>
      </c>
    </row>
    <row r="135" spans="1:9" ht="12.95" customHeight="1">
      <c r="A135" s="28">
        <v>4</v>
      </c>
      <c r="B135" s="29">
        <f>(1+$B$132)^A135</f>
        <v>1</v>
      </c>
      <c r="C135" s="30">
        <f t="shared" si="0"/>
        <v>1.21550625</v>
      </c>
      <c r="D135" s="31">
        <f t="shared" si="1"/>
        <v>1.4641000000000004</v>
      </c>
      <c r="E135" s="32">
        <f t="shared" si="2"/>
        <v>1.7490062499999994</v>
      </c>
      <c r="H135" s="22"/>
    </row>
    <row r="136" spans="1:9" ht="12.95" customHeight="1">
      <c r="A136" s="28">
        <v>6</v>
      </c>
      <c r="B136" s="29">
        <f>(1+$B$132)^A136</f>
        <v>1</v>
      </c>
      <c r="C136" s="30">
        <f t="shared" si="0"/>
        <v>1.340095640625</v>
      </c>
      <c r="D136" s="31">
        <f t="shared" si="1"/>
        <v>1.7715610000000008</v>
      </c>
      <c r="E136" s="32">
        <f t="shared" si="2"/>
        <v>2.3130607656249991</v>
      </c>
    </row>
    <row r="137" spans="1:9" ht="12.95" customHeight="1">
      <c r="A137" s="28">
        <v>8</v>
      </c>
      <c r="B137" s="29">
        <f>(1+$B$132)^A137</f>
        <v>1</v>
      </c>
      <c r="C137" s="30">
        <f t="shared" si="0"/>
        <v>1.4774554437890626</v>
      </c>
      <c r="D137" s="31">
        <f t="shared" si="1"/>
        <v>2.1435888100000011</v>
      </c>
      <c r="E137" s="32">
        <f t="shared" si="2"/>
        <v>3.0590228625390603</v>
      </c>
    </row>
    <row r="138" spans="1:9" ht="12.95" customHeight="1">
      <c r="A138" s="33">
        <v>10</v>
      </c>
      <c r="B138" s="34">
        <f>(1+$B$132)^A138</f>
        <v>1</v>
      </c>
      <c r="C138" s="35">
        <f t="shared" si="0"/>
        <v>1.6288946267774416</v>
      </c>
      <c r="D138" s="36">
        <f t="shared" si="1"/>
        <v>2.5937424601000019</v>
      </c>
      <c r="E138" s="37">
        <f t="shared" si="2"/>
        <v>4.0455577357079067</v>
      </c>
    </row>
    <row r="139" spans="1:9" ht="12.95" customHeight="1"/>
    <row r="140" spans="1:9" ht="12.95" customHeight="1">
      <c r="A140" s="20"/>
      <c r="F140" s="21"/>
    </row>
    <row r="141" spans="1:9" ht="12.95" customHeight="1">
      <c r="A141" s="244" t="s">
        <v>38</v>
      </c>
      <c r="B141" s="245"/>
      <c r="C141" s="245"/>
      <c r="D141" s="245"/>
      <c r="E141" s="245"/>
      <c r="F141" s="245"/>
      <c r="G141" s="245"/>
      <c r="H141" s="245"/>
      <c r="I141" s="245"/>
    </row>
    <row r="142" spans="1:9" ht="12.95" customHeight="1"/>
    <row r="143" spans="1:9" ht="12.95" customHeight="1"/>
    <row r="144" spans="1:9"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2" spans="1:9" ht="12.75" customHeight="1">
      <c r="A162" s="253" t="s">
        <v>153</v>
      </c>
      <c r="B162" s="253"/>
      <c r="C162" s="253"/>
      <c r="D162" s="253"/>
      <c r="E162" s="253"/>
      <c r="F162" s="253"/>
      <c r="G162" s="253"/>
      <c r="H162" s="253"/>
      <c r="I162" s="127"/>
    </row>
    <row r="163" spans="1:9" ht="12.75" customHeight="1">
      <c r="A163" s="253"/>
      <c r="B163" s="253"/>
      <c r="C163" s="253"/>
      <c r="D163" s="253"/>
      <c r="E163" s="253"/>
      <c r="F163" s="253"/>
      <c r="G163" s="253"/>
      <c r="H163" s="253"/>
      <c r="I163" s="127"/>
    </row>
    <row r="165" spans="1:9" ht="15">
      <c r="A165" s="8" t="s">
        <v>102</v>
      </c>
    </row>
    <row r="166" spans="1:9">
      <c r="A166" s="9"/>
      <c r="B166" s="9"/>
      <c r="C166" s="9"/>
      <c r="D166" s="9"/>
      <c r="E166" s="9"/>
      <c r="F166" s="9"/>
      <c r="G166" s="9"/>
    </row>
    <row r="167" spans="1:9">
      <c r="A167" s="247" t="s">
        <v>103</v>
      </c>
      <c r="B167" s="248"/>
      <c r="C167" s="248"/>
      <c r="D167" s="248"/>
      <c r="E167" s="248"/>
      <c r="F167" s="248"/>
      <c r="G167" s="248"/>
      <c r="H167" s="248"/>
      <c r="I167" s="126"/>
    </row>
    <row r="168" spans="1:9">
      <c r="A168" s="126"/>
      <c r="B168" s="126"/>
      <c r="C168" s="126"/>
      <c r="D168" s="126"/>
      <c r="E168" s="126"/>
      <c r="F168" s="126"/>
      <c r="G168" s="126"/>
      <c r="H168" s="126"/>
      <c r="I168" s="126"/>
    </row>
    <row r="169" spans="1:9">
      <c r="A169" s="20" t="s">
        <v>36</v>
      </c>
      <c r="B169" s="9"/>
      <c r="C169" s="9"/>
      <c r="D169" s="9"/>
      <c r="E169" s="9"/>
      <c r="F169" s="9"/>
      <c r="G169" s="9"/>
      <c r="H169" s="9"/>
    </row>
    <row r="170" spans="1:9">
      <c r="A170" s="10"/>
      <c r="B170" s="10"/>
      <c r="C170" s="10"/>
      <c r="D170" s="10"/>
      <c r="E170" s="10"/>
      <c r="F170" s="10"/>
      <c r="G170" s="10"/>
      <c r="H170" s="9"/>
    </row>
    <row r="171" spans="1:9">
      <c r="A171" s="182" t="s">
        <v>1</v>
      </c>
      <c r="B171" s="187">
        <v>0.1</v>
      </c>
      <c r="C171" s="10"/>
      <c r="D171" s="10"/>
      <c r="E171" s="10"/>
      <c r="F171" s="10"/>
      <c r="G171" s="10"/>
      <c r="H171" s="9"/>
    </row>
    <row r="172" spans="1:9">
      <c r="A172" s="10" t="s">
        <v>3</v>
      </c>
      <c r="B172" s="76">
        <v>100</v>
      </c>
      <c r="C172" s="10"/>
      <c r="D172" s="10"/>
      <c r="E172" s="10"/>
      <c r="F172" s="10"/>
      <c r="G172" s="10"/>
      <c r="H172" s="9"/>
    </row>
    <row r="173" spans="1:9">
      <c r="A173" s="10"/>
      <c r="B173" s="188" t="s">
        <v>101</v>
      </c>
      <c r="C173" s="188"/>
      <c r="D173" s="188"/>
      <c r="E173" s="188"/>
      <c r="F173" s="188"/>
      <c r="G173" s="188"/>
    </row>
    <row r="174" spans="1:9" ht="13.5" thickBot="1">
      <c r="A174" s="10" t="s">
        <v>2</v>
      </c>
      <c r="B174" s="189">
        <v>0</v>
      </c>
      <c r="C174" s="189">
        <v>1</v>
      </c>
      <c r="D174" s="189">
        <v>2</v>
      </c>
      <c r="E174" s="189">
        <v>3</v>
      </c>
      <c r="F174" s="43"/>
      <c r="G174" s="43"/>
    </row>
    <row r="175" spans="1:9">
      <c r="A175" s="10" t="s">
        <v>9</v>
      </c>
      <c r="B175" s="214">
        <f>PV(B171,E174,,-E175)</f>
        <v>75.131480090157751</v>
      </c>
      <c r="C175" s="215">
        <f>B172/(1+B171)^2</f>
        <v>82.644628099173545</v>
      </c>
      <c r="D175" s="215">
        <f>B172/(1+B171)</f>
        <v>90.909090909090907</v>
      </c>
      <c r="E175" s="77">
        <v>100</v>
      </c>
      <c r="F175" s="11"/>
      <c r="G175" s="18"/>
    </row>
    <row r="177" spans="1:9" ht="12.75" customHeight="1">
      <c r="A177" s="243" t="s">
        <v>168</v>
      </c>
      <c r="B177" s="243"/>
      <c r="C177" s="243"/>
      <c r="D177" s="243"/>
      <c r="E177" s="243"/>
      <c r="F177" s="243"/>
      <c r="G177" s="243"/>
      <c r="H177" s="243"/>
      <c r="I177" s="126"/>
    </row>
    <row r="178" spans="1:9">
      <c r="A178" s="243"/>
      <c r="B178" s="243"/>
      <c r="C178" s="243"/>
      <c r="D178" s="243"/>
      <c r="E178" s="243"/>
      <c r="F178" s="243"/>
      <c r="G178" s="243"/>
      <c r="H178" s="243"/>
      <c r="I178" s="126"/>
    </row>
    <row r="179" spans="1:9">
      <c r="A179" s="243"/>
      <c r="B179" s="243"/>
      <c r="C179" s="243"/>
      <c r="D179" s="243"/>
      <c r="E179" s="243"/>
      <c r="F179" s="243"/>
      <c r="G179" s="243"/>
      <c r="H179" s="243"/>
      <c r="I179" s="126"/>
    </row>
    <row r="180" spans="1:9">
      <c r="A180" s="243"/>
      <c r="B180" s="243"/>
      <c r="C180" s="243"/>
      <c r="D180" s="243"/>
      <c r="E180" s="243"/>
      <c r="F180" s="243"/>
      <c r="G180" s="243"/>
      <c r="H180" s="243"/>
      <c r="I180" s="126"/>
    </row>
    <row r="181" spans="1:9">
      <c r="A181" s="171"/>
      <c r="B181" s="191"/>
      <c r="C181" s="191"/>
      <c r="D181" s="191"/>
      <c r="E181" s="191"/>
      <c r="F181" s="191"/>
      <c r="G181" s="191"/>
      <c r="H181" s="191"/>
      <c r="I181" s="126"/>
    </row>
    <row r="182" spans="1:9">
      <c r="A182" s="171"/>
      <c r="B182" s="191"/>
      <c r="C182" s="191"/>
      <c r="D182" s="191"/>
      <c r="E182" s="191"/>
      <c r="F182" s="191"/>
      <c r="G182" s="191"/>
      <c r="H182" s="191"/>
      <c r="I182" s="126"/>
    </row>
    <row r="183" spans="1:9">
      <c r="A183" s="171"/>
      <c r="B183" s="191"/>
      <c r="C183" s="191"/>
      <c r="D183" s="191"/>
      <c r="E183" s="191"/>
      <c r="F183" s="191"/>
      <c r="G183" s="191"/>
      <c r="H183" s="191"/>
      <c r="I183" s="126"/>
    </row>
    <row r="184" spans="1:9">
      <c r="A184" s="171"/>
      <c r="B184" s="191"/>
      <c r="C184" s="191"/>
      <c r="D184" s="191"/>
      <c r="E184" s="191"/>
      <c r="F184" s="191"/>
      <c r="G184" s="191"/>
      <c r="H184" s="191"/>
      <c r="I184" s="126"/>
    </row>
    <row r="185" spans="1:9">
      <c r="A185" s="171"/>
      <c r="B185" s="191"/>
      <c r="C185" s="191"/>
      <c r="D185" s="191"/>
      <c r="E185" s="191"/>
      <c r="F185" s="191"/>
      <c r="G185" s="191"/>
      <c r="H185" s="191"/>
      <c r="I185" s="126"/>
    </row>
    <row r="186" spans="1:9">
      <c r="A186" s="171"/>
      <c r="B186" s="191"/>
      <c r="C186" s="191"/>
      <c r="D186" s="191"/>
      <c r="E186" s="191"/>
      <c r="F186" s="191"/>
      <c r="G186" s="191"/>
      <c r="H186" s="191"/>
      <c r="I186" s="126"/>
    </row>
    <row r="187" spans="1:9">
      <c r="A187" s="171"/>
      <c r="B187" s="191"/>
      <c r="C187" s="191"/>
      <c r="D187" s="191"/>
      <c r="E187" s="191"/>
      <c r="F187" s="191"/>
      <c r="G187" s="191"/>
      <c r="H187" s="191"/>
      <c r="I187" s="126"/>
    </row>
    <row r="188" spans="1:9">
      <c r="A188" s="171"/>
      <c r="B188" s="191"/>
      <c r="C188" s="191"/>
      <c r="D188" s="191"/>
      <c r="E188" s="191"/>
      <c r="F188" s="191"/>
      <c r="G188" s="191"/>
      <c r="H188" s="191"/>
      <c r="I188" s="126"/>
    </row>
    <row r="189" spans="1:9">
      <c r="A189" s="171"/>
      <c r="B189" s="191"/>
      <c r="C189" s="191"/>
      <c r="D189" s="191"/>
      <c r="E189" s="191"/>
      <c r="F189" s="191"/>
      <c r="G189" s="191"/>
      <c r="H189" s="191"/>
      <c r="I189" s="126"/>
    </row>
    <row r="190" spans="1:9">
      <c r="A190" s="190"/>
      <c r="B190" s="190"/>
      <c r="C190" s="190"/>
      <c r="D190" s="190"/>
      <c r="E190" s="190"/>
      <c r="F190" s="190"/>
      <c r="G190" s="190"/>
      <c r="H190" s="190"/>
      <c r="I190" s="126"/>
    </row>
    <row r="191" spans="1:9" ht="12.95" customHeight="1"/>
    <row r="192" spans="1:9" ht="12.95" customHeight="1"/>
    <row r="193" spans="1:9" ht="12.95" customHeight="1">
      <c r="G193" s="44"/>
    </row>
    <row r="194" spans="1:9" ht="12.95" customHeight="1"/>
    <row r="195" spans="1:9" ht="12.95" customHeight="1"/>
    <row r="196" spans="1:9" ht="12.95" customHeight="1"/>
    <row r="197" spans="1:9" ht="12.95" customHeight="1"/>
    <row r="198" spans="1:9" ht="12.95" customHeight="1"/>
    <row r="199" spans="1:9" ht="12.95" customHeight="1"/>
    <row r="200" spans="1:9" ht="12.95" customHeight="1"/>
    <row r="201" spans="1:9" ht="12.95" customHeight="1"/>
    <row r="202" spans="1:9" ht="12.95" customHeight="1"/>
    <row r="203" spans="1:9" ht="12.95" customHeight="1" thickBot="1"/>
    <row r="204" spans="1:9" ht="12.95" customHeight="1" thickBot="1">
      <c r="B204" s="45" t="s">
        <v>6</v>
      </c>
      <c r="C204" s="216">
        <f>PV(B171,E174,,-B172)</f>
        <v>75.131480090157751</v>
      </c>
    </row>
    <row r="205" spans="1:9" ht="12.95" customHeight="1">
      <c r="B205" s="10"/>
      <c r="C205" s="46"/>
    </row>
    <row r="206" spans="1:9" ht="12.75" customHeight="1">
      <c r="A206" s="256" t="s">
        <v>104</v>
      </c>
      <c r="B206" s="256"/>
      <c r="C206" s="256"/>
      <c r="D206" s="256"/>
      <c r="E206" s="256"/>
      <c r="F206" s="256"/>
      <c r="G206" s="256"/>
      <c r="H206" s="256"/>
      <c r="I206" s="128"/>
    </row>
    <row r="207" spans="1:9">
      <c r="A207" s="256"/>
      <c r="B207" s="256"/>
      <c r="C207" s="256"/>
      <c r="D207" s="256"/>
      <c r="E207" s="256"/>
      <c r="F207" s="256"/>
      <c r="G207" s="256"/>
      <c r="H207" s="256"/>
      <c r="I207" s="128"/>
    </row>
    <row r="208" spans="1:9">
      <c r="A208" s="256"/>
      <c r="B208" s="256"/>
      <c r="C208" s="256"/>
      <c r="D208" s="256"/>
      <c r="E208" s="256"/>
      <c r="F208" s="256"/>
      <c r="G208" s="256"/>
      <c r="H208" s="256"/>
      <c r="I208" s="128"/>
    </row>
    <row r="209" spans="1:9">
      <c r="A209" s="176"/>
      <c r="B209" s="176"/>
      <c r="C209" s="176"/>
      <c r="D209" s="176"/>
      <c r="E209" s="176"/>
      <c r="F209" s="176"/>
      <c r="G209" s="176"/>
      <c r="H209" s="176"/>
      <c r="I209" s="128"/>
    </row>
    <row r="210" spans="1:9" ht="15.75">
      <c r="A210" s="5" t="s">
        <v>44</v>
      </c>
    </row>
    <row r="211" spans="1:9" ht="13.5" thickBot="1">
      <c r="A211" s="47"/>
    </row>
    <row r="212" spans="1:9" ht="13.5" thickBot="1">
      <c r="A212" s="48" t="s">
        <v>45</v>
      </c>
      <c r="B212" s="49">
        <v>0.2</v>
      </c>
    </row>
    <row r="214" spans="1:9" ht="13.5" thickBot="1">
      <c r="A214" s="23" t="s">
        <v>2</v>
      </c>
      <c r="B214" s="133">
        <v>0</v>
      </c>
      <c r="C214" s="133">
        <v>1</v>
      </c>
      <c r="D214" s="133">
        <v>2</v>
      </c>
      <c r="E214" s="133" t="s">
        <v>52</v>
      </c>
    </row>
    <row r="215" spans="1:9">
      <c r="A215" s="122" t="s">
        <v>5</v>
      </c>
      <c r="B215" s="130">
        <v>1</v>
      </c>
      <c r="C215" s="131"/>
      <c r="D215" s="132"/>
      <c r="E215" s="132">
        <v>2</v>
      </c>
    </row>
    <row r="216" spans="1:9" ht="13.5" thickBot="1"/>
    <row r="217" spans="1:9">
      <c r="A217" s="249" t="s">
        <v>53</v>
      </c>
      <c r="B217" s="250"/>
      <c r="C217" s="217">
        <f>NPER(B212,,-B215,E215)</f>
        <v>3.8017840169239308</v>
      </c>
      <c r="D217" s="1" t="s">
        <v>54</v>
      </c>
    </row>
    <row r="218" spans="1:9" ht="13.5" thickBot="1">
      <c r="A218" s="251"/>
      <c r="B218" s="252"/>
      <c r="C218" s="50"/>
    </row>
    <row r="242" spans="1:11" ht="15">
      <c r="A242" s="8" t="s">
        <v>7</v>
      </c>
    </row>
    <row r="243" spans="1:11">
      <c r="A243" s="20" t="s">
        <v>36</v>
      </c>
    </row>
    <row r="244" spans="1:11">
      <c r="A244" s="271" t="s">
        <v>57</v>
      </c>
      <c r="B244" s="245"/>
      <c r="C244" s="245"/>
      <c r="D244" s="245"/>
      <c r="E244" s="245"/>
      <c r="F244" s="245"/>
      <c r="G244" s="245"/>
      <c r="H244" s="245"/>
      <c r="I244" s="245"/>
    </row>
    <row r="245" spans="1:11" ht="13.5" thickBot="1"/>
    <row r="246" spans="1:11">
      <c r="A246" s="51" t="s">
        <v>8</v>
      </c>
      <c r="B246" s="129">
        <v>3</v>
      </c>
      <c r="C246" s="10"/>
      <c r="D246" s="10"/>
      <c r="E246" s="10"/>
      <c r="F246" s="10"/>
    </row>
    <row r="247" spans="1:11">
      <c r="A247" s="52" t="s">
        <v>9</v>
      </c>
      <c r="B247" s="73">
        <v>-1</v>
      </c>
      <c r="C247" s="10"/>
      <c r="D247" s="10"/>
      <c r="E247" s="54"/>
      <c r="F247" s="10"/>
    </row>
    <row r="248" spans="1:11" ht="13.5" thickBot="1">
      <c r="A248" s="39" t="s">
        <v>11</v>
      </c>
      <c r="B248" s="75">
        <v>2</v>
      </c>
      <c r="C248" s="10"/>
      <c r="D248" s="10"/>
      <c r="E248" s="10"/>
      <c r="F248" s="10"/>
    </row>
    <row r="250" spans="1:11" ht="12.75" customHeight="1">
      <c r="A250" s="254" t="s">
        <v>60</v>
      </c>
      <c r="B250" s="254"/>
      <c r="C250" s="254"/>
      <c r="D250" s="254"/>
      <c r="E250" s="254"/>
      <c r="F250" s="254"/>
      <c r="G250" s="254"/>
      <c r="H250" s="254"/>
      <c r="I250" s="126"/>
    </row>
    <row r="251" spans="1:11">
      <c r="A251" s="254"/>
      <c r="B251" s="254"/>
      <c r="C251" s="254"/>
      <c r="D251" s="254"/>
      <c r="E251" s="254"/>
      <c r="F251" s="254"/>
      <c r="G251" s="254"/>
      <c r="H251" s="254"/>
      <c r="I251" s="126"/>
      <c r="K251" s="22"/>
    </row>
    <row r="252" spans="1:11">
      <c r="A252" s="254"/>
      <c r="B252" s="254"/>
      <c r="C252" s="254"/>
      <c r="D252" s="254"/>
      <c r="E252" s="254"/>
      <c r="F252" s="254"/>
      <c r="G252" s="254"/>
      <c r="H252" s="254"/>
    </row>
    <row r="253" spans="1:11">
      <c r="A253" s="254"/>
      <c r="B253" s="254"/>
      <c r="C253" s="254"/>
      <c r="D253" s="254"/>
      <c r="E253" s="254"/>
      <c r="F253" s="254"/>
      <c r="G253" s="254"/>
      <c r="H253" s="254"/>
    </row>
    <row r="254" spans="1:11">
      <c r="A254" s="254"/>
      <c r="B254" s="254"/>
      <c r="C254" s="254"/>
      <c r="D254" s="254"/>
      <c r="E254" s="254"/>
      <c r="F254" s="254"/>
      <c r="G254" s="254"/>
      <c r="H254" s="254"/>
    </row>
    <row r="255" spans="1:11">
      <c r="A255" s="254"/>
      <c r="B255" s="254"/>
      <c r="C255" s="254"/>
      <c r="D255" s="254"/>
      <c r="E255" s="254"/>
      <c r="F255" s="254"/>
      <c r="G255" s="254"/>
      <c r="H255" s="254"/>
    </row>
    <row r="279" spans="1:9" ht="13.5" thickBot="1"/>
    <row r="280" spans="1:9" ht="13.5" thickBot="1">
      <c r="B280" s="45" t="s">
        <v>10</v>
      </c>
      <c r="C280" s="218">
        <f>RATE(B246,,B247,B248)</f>
        <v>0.25992104989487319</v>
      </c>
    </row>
    <row r="282" spans="1:9" ht="12.75" customHeight="1">
      <c r="A282" s="254" t="s">
        <v>154</v>
      </c>
      <c r="B282" s="254"/>
      <c r="C282" s="254"/>
      <c r="D282" s="254"/>
      <c r="E282" s="254"/>
      <c r="F282" s="254"/>
      <c r="G282" s="254"/>
      <c r="H282" s="254"/>
      <c r="I282" s="126"/>
    </row>
    <row r="283" spans="1:9">
      <c r="A283" s="254"/>
      <c r="B283" s="254"/>
      <c r="C283" s="254"/>
      <c r="D283" s="254"/>
      <c r="E283" s="254"/>
      <c r="F283" s="254"/>
      <c r="G283" s="254"/>
      <c r="H283" s="254"/>
      <c r="I283" s="126"/>
    </row>
    <row r="284" spans="1:9">
      <c r="A284" s="254"/>
      <c r="B284" s="254"/>
      <c r="C284" s="254"/>
      <c r="D284" s="254"/>
      <c r="E284" s="254"/>
      <c r="F284" s="254"/>
      <c r="G284" s="254"/>
      <c r="H284" s="254"/>
      <c r="I284" s="126"/>
    </row>
    <row r="285" spans="1:9">
      <c r="A285" s="254"/>
      <c r="B285" s="254"/>
      <c r="C285" s="254"/>
      <c r="D285" s="254"/>
      <c r="E285" s="254"/>
      <c r="F285" s="254"/>
      <c r="G285" s="254"/>
      <c r="H285" s="254"/>
      <c r="I285" s="126"/>
    </row>
    <row r="286" spans="1:9" ht="13.5" thickBot="1">
      <c r="A286" s="173"/>
      <c r="B286" s="172"/>
      <c r="C286" s="172"/>
      <c r="D286" s="172"/>
      <c r="E286" s="172"/>
      <c r="F286" s="172"/>
      <c r="G286" s="172"/>
      <c r="H286" s="172"/>
      <c r="I286" s="126"/>
    </row>
    <row r="287" spans="1:9" ht="13.5" thickBot="1">
      <c r="A287" s="51" t="s">
        <v>8</v>
      </c>
      <c r="B287" s="129">
        <f>B246</f>
        <v>3</v>
      </c>
    </row>
    <row r="288" spans="1:9" ht="13.5" thickBot="1">
      <c r="A288" s="52" t="s">
        <v>9</v>
      </c>
      <c r="B288" s="73">
        <f>-B247</f>
        <v>1</v>
      </c>
      <c r="D288" s="45" t="s">
        <v>10</v>
      </c>
      <c r="E288" s="219">
        <f>((B289/B288)^(1/B287))-1</f>
        <v>0.25992104989487319</v>
      </c>
    </row>
    <row r="289" spans="1:9" ht="13.5" thickBot="1">
      <c r="A289" s="39" t="s">
        <v>11</v>
      </c>
      <c r="B289" s="75">
        <f>B248</f>
        <v>2</v>
      </c>
    </row>
    <row r="290" spans="1:9">
      <c r="A290" s="10"/>
      <c r="B290" s="43"/>
    </row>
    <row r="291" spans="1:9" ht="12.75" customHeight="1">
      <c r="A291" s="255" t="s">
        <v>89</v>
      </c>
      <c r="B291" s="255"/>
      <c r="C291" s="255"/>
      <c r="D291" s="255"/>
      <c r="E291" s="255"/>
      <c r="F291" s="255"/>
      <c r="G291" s="255"/>
      <c r="H291" s="255"/>
      <c r="I291" s="126"/>
    </row>
    <row r="292" spans="1:9">
      <c r="A292" s="255"/>
      <c r="B292" s="255"/>
      <c r="C292" s="255"/>
      <c r="D292" s="255"/>
      <c r="E292" s="255"/>
      <c r="F292" s="255"/>
      <c r="G292" s="255"/>
      <c r="H292" s="255"/>
      <c r="I292" s="126"/>
    </row>
    <row r="293" spans="1:9">
      <c r="A293" s="255"/>
      <c r="B293" s="255"/>
      <c r="C293" s="255"/>
      <c r="D293" s="255"/>
      <c r="E293" s="255"/>
      <c r="F293" s="255"/>
      <c r="G293" s="255"/>
      <c r="H293" s="255"/>
      <c r="I293" s="126"/>
    </row>
    <row r="294" spans="1:9">
      <c r="A294" s="175"/>
      <c r="B294" s="172"/>
      <c r="C294" s="172"/>
      <c r="D294" s="172"/>
      <c r="E294" s="172"/>
      <c r="F294" s="172"/>
      <c r="G294" s="172"/>
      <c r="H294" s="172"/>
      <c r="I294" s="126"/>
    </row>
    <row r="295" spans="1:9" ht="12.75" customHeight="1">
      <c r="A295" s="255" t="s">
        <v>105</v>
      </c>
      <c r="B295" s="255"/>
      <c r="C295" s="255"/>
      <c r="D295" s="255"/>
      <c r="E295" s="255"/>
      <c r="F295" s="255"/>
      <c r="G295" s="255"/>
      <c r="H295" s="255"/>
      <c r="I295" s="126"/>
    </row>
    <row r="296" spans="1:9">
      <c r="A296" s="255"/>
      <c r="B296" s="255"/>
      <c r="C296" s="255"/>
      <c r="D296" s="255"/>
      <c r="E296" s="255"/>
      <c r="F296" s="255"/>
      <c r="G296" s="255"/>
      <c r="H296" s="255"/>
      <c r="I296" s="126"/>
    </row>
    <row r="297" spans="1:9">
      <c r="A297" s="180"/>
      <c r="B297" s="172"/>
      <c r="C297" s="172"/>
      <c r="D297" s="172"/>
      <c r="E297" s="172"/>
      <c r="F297" s="172"/>
      <c r="G297" s="172"/>
      <c r="H297" s="172"/>
      <c r="I297" s="126"/>
    </row>
    <row r="298" spans="1:9" ht="15">
      <c r="A298" s="8" t="s">
        <v>13</v>
      </c>
    </row>
    <row r="299" spans="1:9">
      <c r="A299" s="247" t="s">
        <v>106</v>
      </c>
      <c r="B299" s="248"/>
      <c r="C299" s="248"/>
      <c r="D299" s="248"/>
      <c r="E299" s="248"/>
      <c r="F299" s="248"/>
      <c r="G299" s="248"/>
      <c r="H299" s="248"/>
      <c r="I299" s="126"/>
    </row>
    <row r="300" spans="1:9" ht="13.5" thickBot="1">
      <c r="A300" s="7"/>
      <c r="B300" s="7"/>
      <c r="C300" s="7"/>
      <c r="D300" s="7"/>
      <c r="E300" s="7"/>
      <c r="F300" s="7"/>
      <c r="G300" s="7"/>
      <c r="H300" s="7"/>
      <c r="I300" s="7"/>
    </row>
    <row r="301" spans="1:9" ht="12.95" customHeight="1">
      <c r="A301" s="135" t="s">
        <v>8</v>
      </c>
      <c r="B301" s="129">
        <v>3</v>
      </c>
    </row>
    <row r="302" spans="1:9" ht="12.95" customHeight="1">
      <c r="A302" s="72" t="s">
        <v>12</v>
      </c>
      <c r="B302" s="73">
        <v>0.1</v>
      </c>
    </row>
    <row r="303" spans="1:9" ht="12.95" customHeight="1" thickBot="1">
      <c r="A303" s="74" t="s">
        <v>14</v>
      </c>
      <c r="B303" s="75">
        <v>100</v>
      </c>
    </row>
    <row r="304" spans="1:9" ht="12.95" customHeight="1"/>
    <row r="305" spans="1:9" s="125" customFormat="1" ht="15" customHeight="1" thickBot="1">
      <c r="A305" s="192" t="s">
        <v>2</v>
      </c>
      <c r="B305" s="193">
        <v>0</v>
      </c>
      <c r="C305" s="193">
        <v>1</v>
      </c>
      <c r="D305" s="193">
        <v>2</v>
      </c>
      <c r="E305" s="193">
        <v>3</v>
      </c>
      <c r="F305" s="192"/>
      <c r="G305" s="192"/>
      <c r="H305" s="192"/>
    </row>
    <row r="306" spans="1:9" s="125" customFormat="1" ht="15" customHeight="1" thickBot="1">
      <c r="A306" s="192" t="s">
        <v>90</v>
      </c>
      <c r="B306" s="194">
        <v>0</v>
      </c>
      <c r="C306" s="194">
        <f>$B$303</f>
        <v>100</v>
      </c>
      <c r="D306" s="194">
        <f>$B$303</f>
        <v>100</v>
      </c>
      <c r="E306" s="194">
        <f>$B$303</f>
        <v>100</v>
      </c>
      <c r="F306" s="192"/>
      <c r="G306" s="194" t="s">
        <v>31</v>
      </c>
      <c r="H306" s="192"/>
    </row>
    <row r="307" spans="1:9" s="125" customFormat="1" ht="15" customHeight="1" thickBot="1">
      <c r="A307" s="192" t="s">
        <v>91</v>
      </c>
      <c r="B307" s="194">
        <f>B306*(1+$B$203)^(B301-B305)</f>
        <v>0</v>
      </c>
      <c r="C307" s="220">
        <f>C306*(1+$B$302)^($B$301-C305)</f>
        <v>121.00000000000001</v>
      </c>
      <c r="D307" s="220">
        <f>D306*(1+$B$302)^($B$301-D305)</f>
        <v>110.00000000000001</v>
      </c>
      <c r="E307" s="220">
        <f>E306*(1+$B$302)^($B$301-E305)</f>
        <v>100</v>
      </c>
      <c r="F307" s="81" t="s">
        <v>107</v>
      </c>
      <c r="G307" s="216">
        <f>SUM(B307:F307)</f>
        <v>331</v>
      </c>
      <c r="H307" s="192"/>
    </row>
    <row r="308" spans="1:9" ht="12.95" customHeight="1">
      <c r="A308" s="10"/>
      <c r="B308" s="10"/>
      <c r="C308" s="10"/>
      <c r="D308" s="10"/>
      <c r="E308" s="10"/>
      <c r="F308" s="10"/>
      <c r="G308" s="10"/>
      <c r="H308" s="10"/>
    </row>
    <row r="309" spans="1:9" ht="12.75" customHeight="1">
      <c r="A309" s="243" t="s">
        <v>108</v>
      </c>
      <c r="B309" s="243"/>
      <c r="C309" s="243"/>
      <c r="D309" s="243"/>
      <c r="E309" s="243"/>
      <c r="F309" s="243"/>
      <c r="G309" s="243"/>
      <c r="H309" s="243"/>
      <c r="I309" s="126"/>
    </row>
    <row r="310" spans="1:9">
      <c r="A310" s="243"/>
      <c r="B310" s="243"/>
      <c r="C310" s="243"/>
      <c r="D310" s="243"/>
      <c r="E310" s="243"/>
      <c r="F310" s="243"/>
      <c r="G310" s="243"/>
      <c r="H310" s="243"/>
      <c r="I310" s="126"/>
    </row>
    <row r="311" spans="1:9">
      <c r="A311" s="243"/>
      <c r="B311" s="243"/>
      <c r="C311" s="243"/>
      <c r="D311" s="243"/>
      <c r="E311" s="243"/>
      <c r="F311" s="243"/>
      <c r="G311" s="243"/>
      <c r="H311" s="243"/>
      <c r="I311" s="126"/>
    </row>
    <row r="312" spans="1:9">
      <c r="A312" s="243"/>
      <c r="B312" s="243"/>
      <c r="C312" s="243"/>
      <c r="D312" s="243"/>
      <c r="E312" s="243"/>
      <c r="F312" s="243"/>
      <c r="G312" s="243"/>
      <c r="H312" s="243"/>
      <c r="I312" s="126"/>
    </row>
    <row r="313" spans="1:9">
      <c r="A313" s="243"/>
      <c r="B313" s="243"/>
      <c r="C313" s="243"/>
      <c r="D313" s="243"/>
      <c r="E313" s="243"/>
      <c r="F313" s="243"/>
      <c r="G313" s="243"/>
      <c r="H313" s="243"/>
      <c r="I313" s="126"/>
    </row>
    <row r="314" spans="1:9">
      <c r="A314" s="243"/>
      <c r="B314" s="243"/>
      <c r="C314" s="243"/>
      <c r="D314" s="243"/>
      <c r="E314" s="243"/>
      <c r="F314" s="243"/>
      <c r="G314" s="243"/>
      <c r="H314" s="243"/>
      <c r="I314" s="126"/>
    </row>
    <row r="315" spans="1:9">
      <c r="A315" s="243"/>
      <c r="B315" s="243"/>
      <c r="C315" s="243"/>
      <c r="D315" s="243"/>
      <c r="E315" s="243"/>
      <c r="F315" s="243"/>
      <c r="G315" s="243"/>
      <c r="H315" s="243"/>
      <c r="I315" s="126"/>
    </row>
    <row r="316" spans="1:9">
      <c r="A316" s="171"/>
      <c r="B316" s="191"/>
      <c r="C316" s="191"/>
      <c r="D316" s="191"/>
      <c r="E316" s="191"/>
      <c r="F316" s="191"/>
      <c r="G316" s="191"/>
      <c r="H316" s="191"/>
      <c r="I316" s="126"/>
    </row>
    <row r="317" spans="1:9">
      <c r="A317" s="171"/>
      <c r="B317" s="191"/>
      <c r="C317" s="191"/>
      <c r="D317" s="191"/>
      <c r="E317" s="191"/>
      <c r="F317" s="191"/>
      <c r="G317" s="191"/>
      <c r="H317" s="191"/>
      <c r="I317" s="126"/>
    </row>
    <row r="318" spans="1:9">
      <c r="A318" s="171"/>
      <c r="B318" s="191"/>
      <c r="C318" s="191"/>
      <c r="D318" s="191"/>
      <c r="E318" s="191"/>
      <c r="F318" s="191"/>
      <c r="G318" s="191"/>
      <c r="H318" s="191"/>
      <c r="I318" s="126"/>
    </row>
    <row r="319" spans="1:9">
      <c r="A319" s="171"/>
      <c r="B319" s="191"/>
      <c r="C319" s="191"/>
      <c r="D319" s="191"/>
      <c r="E319" s="191"/>
      <c r="F319" s="191"/>
      <c r="G319" s="191"/>
      <c r="H319" s="191"/>
      <c r="I319" s="126"/>
    </row>
    <row r="320" spans="1:9">
      <c r="A320" s="171"/>
      <c r="B320" s="191"/>
      <c r="C320" s="191"/>
      <c r="D320" s="191"/>
      <c r="E320" s="191"/>
      <c r="F320" s="191"/>
      <c r="G320" s="191"/>
      <c r="H320" s="191"/>
      <c r="I320" s="126"/>
    </row>
    <row r="321" spans="1:9">
      <c r="A321" s="171"/>
      <c r="B321" s="191"/>
      <c r="C321" s="191"/>
      <c r="D321" s="191"/>
      <c r="E321" s="191"/>
      <c r="F321" s="191"/>
      <c r="G321" s="191"/>
      <c r="H321" s="191"/>
      <c r="I321" s="126"/>
    </row>
    <row r="322" spans="1:9">
      <c r="A322" s="171"/>
      <c r="B322" s="191"/>
      <c r="C322" s="191"/>
      <c r="D322" s="191"/>
      <c r="E322" s="191"/>
      <c r="F322" s="191"/>
      <c r="G322" s="191"/>
      <c r="H322" s="191"/>
      <c r="I322" s="126"/>
    </row>
    <row r="323" spans="1:9">
      <c r="A323" s="171"/>
      <c r="B323" s="191"/>
      <c r="C323" s="191"/>
      <c r="D323" s="191"/>
      <c r="E323" s="191"/>
      <c r="F323" s="191"/>
      <c r="G323" s="191"/>
      <c r="H323" s="191"/>
      <c r="I323" s="126"/>
    </row>
    <row r="324" spans="1:9">
      <c r="A324" s="171"/>
      <c r="B324" s="191"/>
      <c r="C324" s="191"/>
      <c r="D324" s="191"/>
      <c r="E324" s="191"/>
      <c r="F324" s="191"/>
      <c r="G324" s="191"/>
      <c r="H324" s="191"/>
      <c r="I324" s="126"/>
    </row>
    <row r="325" spans="1:9">
      <c r="A325" s="171"/>
      <c r="B325" s="191"/>
      <c r="C325" s="191"/>
      <c r="D325" s="191"/>
      <c r="E325" s="191"/>
      <c r="F325" s="191"/>
      <c r="G325" s="191"/>
      <c r="H325" s="191"/>
      <c r="I325" s="126"/>
    </row>
    <row r="326" spans="1:9">
      <c r="A326" s="171"/>
      <c r="B326" s="191"/>
      <c r="C326" s="191"/>
      <c r="D326" s="191"/>
      <c r="E326" s="191"/>
      <c r="F326" s="191"/>
      <c r="G326" s="191"/>
      <c r="H326" s="191"/>
      <c r="I326" s="126"/>
    </row>
    <row r="327" spans="1:9">
      <c r="A327" s="171"/>
      <c r="B327" s="191"/>
      <c r="C327" s="191"/>
      <c r="D327" s="191"/>
      <c r="E327" s="191"/>
      <c r="F327" s="191"/>
      <c r="G327" s="191"/>
      <c r="H327" s="191"/>
      <c r="I327" s="126"/>
    </row>
    <row r="328" spans="1:9">
      <c r="A328" s="171"/>
      <c r="B328" s="191"/>
      <c r="C328" s="191"/>
      <c r="D328" s="191"/>
      <c r="E328" s="191"/>
      <c r="F328" s="191"/>
      <c r="G328" s="191"/>
      <c r="H328" s="191"/>
      <c r="I328" s="126"/>
    </row>
    <row r="329" spans="1:9">
      <c r="A329" s="171"/>
      <c r="B329" s="191"/>
      <c r="C329" s="191"/>
      <c r="D329" s="191"/>
      <c r="E329" s="191"/>
      <c r="F329" s="191"/>
      <c r="G329" s="191"/>
      <c r="H329" s="191"/>
      <c r="I329" s="126"/>
    </row>
    <row r="330" spans="1:9">
      <c r="A330" s="171"/>
      <c r="B330" s="191"/>
      <c r="C330" s="191"/>
      <c r="D330" s="191"/>
      <c r="E330" s="191"/>
      <c r="F330" s="191"/>
      <c r="G330" s="191"/>
      <c r="H330" s="191"/>
      <c r="I330" s="126"/>
    </row>
    <row r="331" spans="1:9">
      <c r="A331" s="171"/>
      <c r="B331" s="191"/>
      <c r="C331" s="191"/>
      <c r="D331" s="191"/>
      <c r="E331" s="191"/>
      <c r="F331" s="191"/>
      <c r="G331" s="191"/>
      <c r="H331" s="191"/>
      <c r="I331" s="126"/>
    </row>
    <row r="332" spans="1:9">
      <c r="A332" s="171"/>
      <c r="B332" s="191"/>
      <c r="C332" s="191"/>
      <c r="D332" s="191"/>
      <c r="E332" s="191"/>
      <c r="F332" s="191"/>
      <c r="G332" s="191"/>
      <c r="H332" s="191"/>
      <c r="I332" s="126"/>
    </row>
    <row r="333" spans="1:9">
      <c r="A333" s="171"/>
      <c r="B333" s="191"/>
      <c r="C333" s="191"/>
      <c r="D333" s="191"/>
      <c r="E333" s="191"/>
      <c r="F333" s="191"/>
      <c r="G333" s="191"/>
      <c r="H333" s="191"/>
      <c r="I333" s="126"/>
    </row>
    <row r="334" spans="1:9">
      <c r="A334" s="171"/>
      <c r="B334" s="191"/>
      <c r="C334" s="191"/>
      <c r="D334" s="191"/>
      <c r="E334" s="191"/>
      <c r="F334" s="191"/>
      <c r="G334" s="191"/>
      <c r="H334" s="191"/>
      <c r="I334" s="126"/>
    </row>
    <row r="338" spans="1:9" ht="13.5" thickBot="1"/>
    <row r="339" spans="1:9" ht="13.5" thickBot="1">
      <c r="B339" s="45" t="s">
        <v>4</v>
      </c>
      <c r="C339" s="216">
        <f>FV(B302,B301,-B303,,0)</f>
        <v>331.0000000000004</v>
      </c>
    </row>
    <row r="340" spans="1:9">
      <c r="B340" s="10"/>
      <c r="C340" s="46"/>
    </row>
    <row r="341" spans="1:9" s="9" customFormat="1" ht="15">
      <c r="A341" s="8" t="s">
        <v>17</v>
      </c>
      <c r="B341" s="1"/>
      <c r="C341" s="1"/>
      <c r="D341" s="1"/>
      <c r="E341" s="1"/>
      <c r="F341" s="1"/>
      <c r="G341" s="1"/>
      <c r="H341" s="1"/>
    </row>
    <row r="342" spans="1:9" s="9" customFormat="1">
      <c r="A342" s="1"/>
      <c r="B342" s="1"/>
      <c r="C342" s="1"/>
      <c r="D342" s="1"/>
      <c r="E342" s="1"/>
      <c r="F342" s="1"/>
      <c r="G342" s="1"/>
      <c r="H342" s="1"/>
    </row>
    <row r="343" spans="1:9" s="9" customFormat="1">
      <c r="A343" s="271" t="s">
        <v>155</v>
      </c>
      <c r="B343" s="245"/>
      <c r="C343" s="245"/>
      <c r="D343" s="245"/>
      <c r="E343" s="245"/>
      <c r="F343" s="245"/>
      <c r="G343" s="245"/>
      <c r="H343" s="245"/>
      <c r="I343" s="245"/>
    </row>
    <row r="344" spans="1:9" ht="13.5" thickBot="1"/>
    <row r="345" spans="1:9">
      <c r="A345" s="51" t="s">
        <v>8</v>
      </c>
      <c r="B345" s="38">
        <v>3</v>
      </c>
    </row>
    <row r="346" spans="1:9">
      <c r="A346" s="52" t="s">
        <v>12</v>
      </c>
      <c r="B346" s="53">
        <v>0.1</v>
      </c>
    </row>
    <row r="347" spans="1:9" ht="13.5" thickBot="1">
      <c r="A347" s="39" t="s">
        <v>14</v>
      </c>
      <c r="B347" s="40">
        <v>100</v>
      </c>
    </row>
    <row r="349" spans="1:9" ht="13.5" thickBot="1">
      <c r="A349" s="10" t="s">
        <v>2</v>
      </c>
      <c r="B349" s="41">
        <v>0</v>
      </c>
      <c r="C349" s="41">
        <v>1</v>
      </c>
      <c r="D349" s="41">
        <v>2</v>
      </c>
      <c r="E349" s="41">
        <v>3</v>
      </c>
    </row>
    <row r="350" spans="1:9" ht="14.25">
      <c r="A350" s="10" t="s">
        <v>90</v>
      </c>
      <c r="B350" s="42">
        <v>0</v>
      </c>
      <c r="C350" s="42">
        <f>$B$347</f>
        <v>100</v>
      </c>
      <c r="D350" s="42">
        <f>$B$347</f>
        <v>100</v>
      </c>
      <c r="E350" s="42">
        <f>$B$347</f>
        <v>100</v>
      </c>
      <c r="G350" s="56" t="s">
        <v>18</v>
      </c>
    </row>
    <row r="351" spans="1:9" ht="15" thickBot="1">
      <c r="A351" s="10" t="s">
        <v>92</v>
      </c>
      <c r="B351" s="42">
        <v>0</v>
      </c>
      <c r="C351" s="215">
        <f>C350/(1+$B$346)^C349</f>
        <v>90.909090909090907</v>
      </c>
      <c r="D351" s="215">
        <f>D350/(1+$B$346)^D349</f>
        <v>82.644628099173545</v>
      </c>
      <c r="E351" s="215">
        <f>E350/(1+$B$346)^E349</f>
        <v>75.131480090157751</v>
      </c>
      <c r="F351" s="57" t="s">
        <v>16</v>
      </c>
      <c r="G351" s="221">
        <f>SUM(B351:F351)</f>
        <v>248.68519909842223</v>
      </c>
    </row>
    <row r="352" spans="1:9">
      <c r="A352" s="10"/>
      <c r="B352" s="10"/>
      <c r="C352" s="11"/>
      <c r="D352" s="11"/>
      <c r="E352" s="11"/>
      <c r="F352" s="57"/>
      <c r="G352" s="58"/>
    </row>
    <row r="353" spans="1:9">
      <c r="A353" s="246" t="s">
        <v>19</v>
      </c>
      <c r="B353" s="245"/>
      <c r="C353" s="245"/>
      <c r="D353" s="245"/>
      <c r="E353" s="245"/>
      <c r="F353" s="245"/>
      <c r="G353" s="245"/>
      <c r="H353" s="245"/>
      <c r="I353" s="245"/>
    </row>
    <row r="375" spans="1:12" ht="13.5" thickBot="1"/>
    <row r="376" spans="1:12" ht="13.5" thickBot="1">
      <c r="B376" s="45" t="s">
        <v>6</v>
      </c>
      <c r="C376" s="216">
        <f>PV(B346,B345,-B347,,0)</f>
        <v>248.68519909842246</v>
      </c>
    </row>
    <row r="378" spans="1:12">
      <c r="A378" s="20"/>
    </row>
    <row r="379" spans="1:12">
      <c r="A379" s="271" t="s">
        <v>156</v>
      </c>
      <c r="B379" s="273"/>
      <c r="C379" s="273"/>
      <c r="D379" s="273"/>
      <c r="E379" s="273"/>
      <c r="F379" s="273"/>
      <c r="G379" s="273"/>
      <c r="H379" s="273"/>
      <c r="I379" s="273"/>
    </row>
    <row r="380" spans="1:12">
      <c r="A380" s="9"/>
    </row>
    <row r="381" spans="1:12">
      <c r="A381" s="246" t="s">
        <v>58</v>
      </c>
      <c r="B381" s="245"/>
      <c r="C381" s="245"/>
      <c r="D381" s="245"/>
      <c r="E381" s="245"/>
      <c r="F381" s="245"/>
      <c r="G381" s="245"/>
      <c r="H381" s="245"/>
      <c r="I381" s="245"/>
    </row>
    <row r="382" spans="1:12">
      <c r="A382" s="245"/>
      <c r="B382" s="245"/>
      <c r="C382" s="245"/>
      <c r="D382" s="245"/>
      <c r="E382" s="245"/>
      <c r="F382" s="245"/>
      <c r="G382" s="245"/>
      <c r="H382" s="245"/>
      <c r="I382" s="245"/>
      <c r="L382" s="9"/>
    </row>
    <row r="383" spans="1:12">
      <c r="A383" s="245"/>
      <c r="B383" s="245"/>
      <c r="C383" s="245"/>
      <c r="D383" s="245"/>
      <c r="E383" s="245"/>
      <c r="F383" s="245"/>
      <c r="G383" s="245"/>
      <c r="H383" s="245"/>
      <c r="I383" s="245"/>
    </row>
    <row r="384" spans="1:12" ht="13.5" thickBot="1">
      <c r="A384" s="7"/>
      <c r="B384" s="7"/>
      <c r="C384" s="7"/>
      <c r="D384" s="7"/>
      <c r="E384" s="7"/>
      <c r="F384" s="7"/>
      <c r="G384" s="7"/>
      <c r="H384" s="7"/>
      <c r="I384" s="7"/>
    </row>
    <row r="385" spans="1:9">
      <c r="A385" s="51" t="s">
        <v>8</v>
      </c>
      <c r="B385" s="38">
        <v>3</v>
      </c>
    </row>
    <row r="386" spans="1:9">
      <c r="A386" s="52" t="s">
        <v>12</v>
      </c>
      <c r="B386" s="53">
        <v>0.1</v>
      </c>
    </row>
    <row r="387" spans="1:9" ht="13.5" thickBot="1">
      <c r="A387" s="39" t="s">
        <v>14</v>
      </c>
      <c r="B387" s="40">
        <v>100</v>
      </c>
    </row>
    <row r="389" spans="1:9" ht="13.5" thickBot="1">
      <c r="A389" s="10" t="s">
        <v>2</v>
      </c>
      <c r="B389" s="41">
        <v>0</v>
      </c>
      <c r="C389" s="41">
        <v>1</v>
      </c>
      <c r="D389" s="41">
        <v>2</v>
      </c>
      <c r="E389" s="41">
        <v>3</v>
      </c>
    </row>
    <row r="390" spans="1:9" ht="14.25">
      <c r="A390" s="10" t="s">
        <v>90</v>
      </c>
      <c r="B390" s="42">
        <f>$B$387</f>
        <v>100</v>
      </c>
      <c r="C390" s="42">
        <f>$B$387</f>
        <v>100</v>
      </c>
      <c r="D390" s="42">
        <f>$B$387</f>
        <v>100</v>
      </c>
      <c r="E390" s="42">
        <v>0</v>
      </c>
      <c r="G390" s="56" t="s">
        <v>15</v>
      </c>
    </row>
    <row r="391" spans="1:9" ht="15" thickBot="1">
      <c r="A391" s="10" t="s">
        <v>91</v>
      </c>
      <c r="B391" s="222">
        <f>B390*(1+$B$386)^($B$385-B389)</f>
        <v>133.10000000000005</v>
      </c>
      <c r="C391" s="222">
        <f>C390*(1+$B$386)^($B$385-C389)</f>
        <v>121.00000000000001</v>
      </c>
      <c r="D391" s="222">
        <f>D390*(1+$B$386)^($B$385-D389)</f>
        <v>110.00000000000001</v>
      </c>
      <c r="E391" s="42">
        <f>E390*(1+$B$386)^($B$385-E389)</f>
        <v>0</v>
      </c>
      <c r="F391" s="57" t="s">
        <v>16</v>
      </c>
      <c r="G391" s="221">
        <f>SUM(B391:F391)</f>
        <v>364.10000000000008</v>
      </c>
    </row>
    <row r="393" spans="1:9">
      <c r="A393" s="246" t="s">
        <v>59</v>
      </c>
      <c r="B393" s="245"/>
      <c r="C393" s="245"/>
      <c r="D393" s="245"/>
      <c r="E393" s="245"/>
      <c r="F393" s="245"/>
      <c r="G393" s="245"/>
      <c r="H393" s="245"/>
      <c r="I393" s="245"/>
    </row>
    <row r="394" spans="1:9">
      <c r="A394" s="245"/>
      <c r="B394" s="245"/>
      <c r="C394" s="245"/>
      <c r="D394" s="245"/>
      <c r="E394" s="245"/>
      <c r="F394" s="245"/>
      <c r="G394" s="245"/>
      <c r="H394" s="245"/>
      <c r="I394" s="245"/>
    </row>
    <row r="395" spans="1:9">
      <c r="A395" s="9"/>
    </row>
    <row r="396" spans="1:9">
      <c r="A396" s="9"/>
    </row>
    <row r="417" spans="1:11" ht="13.5" thickBot="1"/>
    <row r="418" spans="1:11" ht="13.5" thickBot="1">
      <c r="B418" s="45" t="s">
        <v>4</v>
      </c>
      <c r="C418" s="216">
        <f>FV(B386,B385,-B387,,1)</f>
        <v>364.10000000000048</v>
      </c>
    </row>
    <row r="420" spans="1:11" ht="12.75" customHeight="1">
      <c r="A420" s="243" t="s">
        <v>55</v>
      </c>
      <c r="B420" s="243"/>
      <c r="C420" s="243"/>
      <c r="D420" s="243"/>
      <c r="E420" s="243"/>
      <c r="F420" s="243"/>
      <c r="G420" s="243"/>
      <c r="H420" s="243"/>
      <c r="I420" s="126"/>
    </row>
    <row r="421" spans="1:11">
      <c r="A421" s="243"/>
      <c r="B421" s="243"/>
      <c r="C421" s="243"/>
      <c r="D421" s="243"/>
      <c r="E421" s="243"/>
      <c r="F421" s="243"/>
      <c r="G421" s="243"/>
      <c r="H421" s="243"/>
      <c r="I421" s="126"/>
    </row>
    <row r="422" spans="1:11" ht="13.5" thickBot="1">
      <c r="A422" s="126"/>
      <c r="B422" s="126"/>
      <c r="C422" s="126"/>
      <c r="D422" s="126"/>
      <c r="E422" s="126"/>
      <c r="F422" s="126"/>
      <c r="G422" s="126"/>
      <c r="H422" s="126"/>
      <c r="I422" s="126"/>
    </row>
    <row r="423" spans="1:11">
      <c r="A423" s="51" t="s">
        <v>8</v>
      </c>
      <c r="B423" s="38">
        <v>3</v>
      </c>
    </row>
    <row r="424" spans="1:11">
      <c r="A424" s="52" t="s">
        <v>12</v>
      </c>
      <c r="B424" s="53">
        <v>0.1</v>
      </c>
    </row>
    <row r="425" spans="1:11" ht="13.5" thickBot="1">
      <c r="A425" s="39" t="s">
        <v>14</v>
      </c>
      <c r="B425" s="40">
        <v>100</v>
      </c>
    </row>
    <row r="427" spans="1:11" ht="13.5" thickBot="1">
      <c r="A427" s="10" t="s">
        <v>2</v>
      </c>
      <c r="B427" s="41">
        <v>0</v>
      </c>
      <c r="C427" s="41">
        <v>1</v>
      </c>
      <c r="D427" s="41">
        <v>2</v>
      </c>
      <c r="E427" s="41">
        <v>3</v>
      </c>
    </row>
    <row r="428" spans="1:11" ht="14.25">
      <c r="A428" s="10" t="s">
        <v>90</v>
      </c>
      <c r="B428" s="42">
        <f>$B$425</f>
        <v>100</v>
      </c>
      <c r="C428" s="42">
        <f>$B$425</f>
        <v>100</v>
      </c>
      <c r="D428" s="42">
        <f>$B$425</f>
        <v>100</v>
      </c>
      <c r="E428" s="42">
        <v>0</v>
      </c>
      <c r="G428" s="56" t="s">
        <v>18</v>
      </c>
    </row>
    <row r="429" spans="1:11" ht="15" thickBot="1">
      <c r="A429" s="10" t="s">
        <v>92</v>
      </c>
      <c r="B429" s="215">
        <f>B428/(1+$B$424)^B427</f>
        <v>100</v>
      </c>
      <c r="C429" s="215">
        <f>C428/(1+$B$424)^C427</f>
        <v>90.909090909090907</v>
      </c>
      <c r="D429" s="215">
        <f>D428/(1+$B$424)^D427</f>
        <v>82.644628099173545</v>
      </c>
      <c r="E429" s="215">
        <f>E428/(1+$B$424)^E427</f>
        <v>0</v>
      </c>
      <c r="F429" s="57" t="s">
        <v>16</v>
      </c>
      <c r="G429" s="221">
        <f>SUM(B429:F429)</f>
        <v>273.55371900826447</v>
      </c>
    </row>
    <row r="431" spans="1:11" ht="12.75" customHeight="1">
      <c r="A431" s="243" t="s">
        <v>109</v>
      </c>
      <c r="B431" s="243"/>
      <c r="C431" s="243"/>
      <c r="D431" s="243"/>
      <c r="E431" s="243"/>
      <c r="F431" s="243"/>
      <c r="G431" s="243"/>
      <c r="H431" s="243"/>
      <c r="I431" s="126"/>
    </row>
    <row r="432" spans="1:11">
      <c r="A432" s="243"/>
      <c r="B432" s="243"/>
      <c r="C432" s="243"/>
      <c r="D432" s="243"/>
      <c r="E432" s="243"/>
      <c r="F432" s="243"/>
      <c r="G432" s="243"/>
      <c r="H432" s="243"/>
      <c r="I432" s="126"/>
      <c r="K432" s="9"/>
    </row>
    <row r="455" spans="1:9" ht="13.5" thickBot="1"/>
    <row r="456" spans="1:9" ht="13.5" thickBot="1">
      <c r="B456" s="45" t="s">
        <v>6</v>
      </c>
      <c r="C456" s="216">
        <f>PV(B424,B423,-B425,,1)</f>
        <v>273.55371900826475</v>
      </c>
    </row>
    <row r="458" spans="1:9">
      <c r="A458" s="269" t="s">
        <v>145</v>
      </c>
      <c r="B458" s="269"/>
      <c r="C458" s="269"/>
      <c r="D458" s="269"/>
      <c r="E458" s="269"/>
      <c r="F458" s="269"/>
      <c r="G458" s="269"/>
      <c r="H458" s="269"/>
      <c r="I458" s="269"/>
    </row>
    <row r="459" spans="1:9">
      <c r="A459" s="59"/>
      <c r="B459" s="59"/>
      <c r="C459" s="59"/>
      <c r="D459" s="59"/>
      <c r="E459" s="59"/>
      <c r="F459" s="59"/>
      <c r="G459" s="59"/>
    </row>
    <row r="460" spans="1:9">
      <c r="C460" s="57" t="s">
        <v>27</v>
      </c>
      <c r="D460" s="60">
        <v>0.1</v>
      </c>
      <c r="G460" s="59"/>
    </row>
    <row r="461" spans="1:9">
      <c r="A461" s="61" t="s">
        <v>2</v>
      </c>
    </row>
    <row r="462" spans="1:9" ht="15.75">
      <c r="A462" s="62">
        <v>0</v>
      </c>
      <c r="B462" s="62">
        <v>1</v>
      </c>
      <c r="C462" s="62">
        <v>2</v>
      </c>
      <c r="D462" s="62">
        <v>3</v>
      </c>
      <c r="E462" s="62">
        <v>4</v>
      </c>
      <c r="F462" s="62"/>
      <c r="G462" s="62"/>
      <c r="H462" s="62"/>
    </row>
    <row r="463" spans="1:9" ht="15.75">
      <c r="A463" s="63"/>
      <c r="B463" s="63"/>
      <c r="C463" s="63"/>
      <c r="D463" s="63"/>
      <c r="E463" s="63"/>
      <c r="F463" s="63"/>
      <c r="G463" s="63"/>
      <c r="H463" s="63"/>
    </row>
    <row r="464" spans="1:9" ht="15.75">
      <c r="A464" s="64">
        <v>0</v>
      </c>
      <c r="B464" s="64">
        <v>100</v>
      </c>
      <c r="C464" s="64">
        <v>300</v>
      </c>
      <c r="D464" s="64">
        <v>300</v>
      </c>
      <c r="E464" s="64">
        <v>-50</v>
      </c>
      <c r="F464" s="64"/>
      <c r="G464" s="64"/>
      <c r="H464" s="64"/>
    </row>
    <row r="465" spans="1:9" ht="15.75">
      <c r="A465" s="61" t="s">
        <v>28</v>
      </c>
      <c r="B465" s="63"/>
      <c r="C465" s="63"/>
      <c r="D465" s="63"/>
      <c r="E465" s="63"/>
      <c r="F465" s="63"/>
      <c r="G465" s="63"/>
      <c r="H465" s="63"/>
    </row>
    <row r="466" spans="1:9" ht="15.75">
      <c r="A466" s="65" t="s">
        <v>29</v>
      </c>
      <c r="B466" s="63"/>
      <c r="C466" s="63"/>
      <c r="D466" s="63"/>
      <c r="E466" s="63"/>
      <c r="F466" s="63"/>
      <c r="G466" s="63"/>
      <c r="H466" s="63"/>
    </row>
    <row r="467" spans="1:9">
      <c r="A467" s="195">
        <f>A464/(1+$D$460)^A462</f>
        <v>0</v>
      </c>
      <c r="B467" s="196">
        <f>B464/(1+D460)</f>
        <v>90.909090909090907</v>
      </c>
      <c r="C467" s="196">
        <f>C464/(1+D460)^2</f>
        <v>247.93388429752062</v>
      </c>
      <c r="D467" s="196">
        <f>D464/(1+D460)^3</f>
        <v>225.39444027047327</v>
      </c>
      <c r="E467" s="196">
        <f>E464/(1+D460)^4</f>
        <v>-34.150672768253528</v>
      </c>
      <c r="F467" s="196"/>
      <c r="G467" s="66"/>
      <c r="H467" s="67"/>
    </row>
    <row r="468" spans="1:9" ht="13.5" thickBot="1">
      <c r="A468" s="59"/>
      <c r="B468" s="59"/>
      <c r="C468" s="59"/>
      <c r="D468" s="59"/>
      <c r="E468" s="59"/>
      <c r="F468" s="59"/>
      <c r="G468" s="59"/>
      <c r="H468" s="59"/>
    </row>
    <row r="469" spans="1:9" ht="13.5" thickBot="1">
      <c r="A469" s="45" t="s">
        <v>30</v>
      </c>
      <c r="B469" s="197" t="s">
        <v>157</v>
      </c>
      <c r="C469" s="223">
        <f>SUM(B467:E467)</f>
        <v>530.08674270883125</v>
      </c>
      <c r="E469" s="59"/>
      <c r="F469" s="59"/>
      <c r="G469" s="59"/>
      <c r="H469" s="59"/>
    </row>
    <row r="470" spans="1:9">
      <c r="A470" s="59"/>
      <c r="B470" s="59"/>
      <c r="C470" s="59"/>
      <c r="D470" s="59"/>
      <c r="E470" s="59"/>
      <c r="F470" s="59"/>
      <c r="G470" s="59"/>
      <c r="H470" s="59"/>
    </row>
    <row r="471" spans="1:9" ht="12.75" customHeight="1">
      <c r="A471" s="264" t="s">
        <v>62</v>
      </c>
      <c r="B471" s="264"/>
      <c r="C471" s="264"/>
      <c r="D471" s="264"/>
      <c r="E471" s="264"/>
      <c r="F471" s="264"/>
      <c r="G471" s="264"/>
      <c r="H471" s="264"/>
      <c r="I471" s="126"/>
    </row>
    <row r="472" spans="1:9">
      <c r="A472" s="264"/>
      <c r="B472" s="264"/>
      <c r="C472" s="264"/>
      <c r="D472" s="264"/>
      <c r="E472" s="264"/>
      <c r="F472" s="264"/>
      <c r="G472" s="264"/>
      <c r="H472" s="264"/>
      <c r="I472" s="126"/>
    </row>
    <row r="473" spans="1:9">
      <c r="A473" s="264"/>
      <c r="B473" s="264"/>
      <c r="C473" s="264"/>
      <c r="D473" s="264"/>
      <c r="E473" s="264"/>
      <c r="F473" s="264"/>
      <c r="G473" s="264"/>
      <c r="H473" s="264"/>
      <c r="I473" s="126"/>
    </row>
    <row r="474" spans="1:9">
      <c r="A474" s="177"/>
      <c r="B474" s="172"/>
      <c r="C474" s="172"/>
      <c r="D474" s="172"/>
      <c r="E474" s="172"/>
      <c r="F474" s="172"/>
      <c r="G474" s="172"/>
      <c r="H474" s="172"/>
      <c r="I474" s="126"/>
    </row>
    <row r="475" spans="1:9">
      <c r="A475" s="254" t="s">
        <v>63</v>
      </c>
      <c r="B475" s="248"/>
      <c r="C475" s="248"/>
      <c r="D475" s="248"/>
      <c r="E475" s="248"/>
      <c r="F475" s="248"/>
      <c r="G475" s="248"/>
      <c r="H475" s="248"/>
      <c r="I475" s="126"/>
    </row>
    <row r="476" spans="1:9" ht="13.5" thickBot="1"/>
    <row r="477" spans="1:9" ht="13.5" thickBot="1">
      <c r="A477" s="137" t="s">
        <v>12</v>
      </c>
      <c r="B477" s="138">
        <v>0.1</v>
      </c>
    </row>
    <row r="478" spans="1:9" ht="13.5" thickBot="1"/>
    <row r="479" spans="1:9" ht="17.25" customHeight="1">
      <c r="A479" s="69" t="s">
        <v>8</v>
      </c>
      <c r="B479" s="70" t="s">
        <v>158</v>
      </c>
      <c r="D479" s="71" t="s">
        <v>93</v>
      </c>
    </row>
    <row r="480" spans="1:9">
      <c r="A480" s="72">
        <v>0</v>
      </c>
      <c r="B480" s="73">
        <f>A464</f>
        <v>0</v>
      </c>
      <c r="D480" s="224">
        <f>B480/(1+$B$477)^A480</f>
        <v>0</v>
      </c>
    </row>
    <row r="481" spans="1:9">
      <c r="A481" s="72">
        <v>1</v>
      </c>
      <c r="B481" s="73">
        <f>B464</f>
        <v>100</v>
      </c>
      <c r="D481" s="224">
        <f>B467</f>
        <v>90.909090909090907</v>
      </c>
    </row>
    <row r="482" spans="1:9">
      <c r="A482" s="72">
        <v>2</v>
      </c>
      <c r="B482" s="73">
        <f>C464</f>
        <v>300</v>
      </c>
      <c r="D482" s="224">
        <f>C467</f>
        <v>247.93388429752062</v>
      </c>
    </row>
    <row r="483" spans="1:9">
      <c r="A483" s="72">
        <v>3</v>
      </c>
      <c r="B483" s="73">
        <f>D464</f>
        <v>300</v>
      </c>
      <c r="D483" s="224">
        <f>D467</f>
        <v>225.39444027047327</v>
      </c>
    </row>
    <row r="484" spans="1:9" ht="13.5" thickBot="1">
      <c r="A484" s="74">
        <v>4</v>
      </c>
      <c r="B484" s="75">
        <f>E464</f>
        <v>-50</v>
      </c>
      <c r="D484" s="225">
        <f>E467</f>
        <v>-34.150672768253528</v>
      </c>
      <c r="H484" s="44"/>
    </row>
    <row r="485" spans="1:9" ht="13.5" thickBot="1">
      <c r="A485" s="42"/>
      <c r="B485" s="76"/>
      <c r="D485" s="199"/>
    </row>
    <row r="486" spans="1:9" ht="13.5" thickBot="1">
      <c r="A486" s="42"/>
      <c r="B486" s="274" t="s">
        <v>110</v>
      </c>
      <c r="C486" s="275"/>
      <c r="D486" s="226">
        <f>SUM(D480:D484)</f>
        <v>530.08674270883125</v>
      </c>
    </row>
    <row r="487" spans="1:9">
      <c r="C487" s="10"/>
      <c r="D487" s="78"/>
    </row>
    <row r="488" spans="1:9" ht="12.75" customHeight="1">
      <c r="A488" s="243" t="s">
        <v>64</v>
      </c>
      <c r="B488" s="243"/>
      <c r="C488" s="243"/>
      <c r="D488" s="243"/>
      <c r="E488" s="243"/>
      <c r="F488" s="243"/>
      <c r="G488" s="243"/>
      <c r="H488" s="243"/>
      <c r="I488" s="126"/>
    </row>
    <row r="489" spans="1:9">
      <c r="A489" s="243"/>
      <c r="B489" s="243"/>
      <c r="C489" s="243"/>
      <c r="D489" s="243"/>
      <c r="E489" s="243"/>
      <c r="F489" s="243"/>
      <c r="G489" s="243"/>
      <c r="H489" s="243"/>
      <c r="I489" s="126"/>
    </row>
    <row r="490" spans="1:9">
      <c r="A490" s="243"/>
      <c r="B490" s="243"/>
      <c r="C490" s="243"/>
      <c r="D490" s="243"/>
      <c r="E490" s="243"/>
      <c r="F490" s="243"/>
      <c r="G490" s="243"/>
      <c r="H490" s="243"/>
      <c r="I490" s="126"/>
    </row>
    <row r="491" spans="1:9">
      <c r="A491" s="243"/>
      <c r="B491" s="243"/>
      <c r="C491" s="243"/>
      <c r="D491" s="243"/>
      <c r="E491" s="243"/>
      <c r="F491" s="243"/>
      <c r="G491" s="243"/>
      <c r="H491" s="243"/>
      <c r="I491" s="126"/>
    </row>
    <row r="492" spans="1:9">
      <c r="A492" s="243"/>
      <c r="B492" s="243"/>
      <c r="C492" s="243"/>
      <c r="D492" s="243"/>
      <c r="E492" s="243"/>
      <c r="F492" s="243"/>
      <c r="G492" s="243"/>
      <c r="H492" s="243"/>
      <c r="I492" s="126"/>
    </row>
    <row r="493" spans="1:9">
      <c r="A493" s="243"/>
      <c r="B493" s="243"/>
      <c r="C493" s="243"/>
      <c r="D493" s="243"/>
      <c r="E493" s="243"/>
      <c r="F493" s="243"/>
      <c r="G493" s="243"/>
      <c r="H493" s="243"/>
      <c r="I493" s="126"/>
    </row>
    <row r="494" spans="1:9">
      <c r="A494" s="243"/>
      <c r="B494" s="243"/>
      <c r="C494" s="243"/>
      <c r="D494" s="243"/>
      <c r="E494" s="243"/>
      <c r="F494" s="243"/>
      <c r="G494" s="243"/>
      <c r="H494" s="243"/>
      <c r="I494" s="126"/>
    </row>
    <row r="495" spans="1:9">
      <c r="A495" s="171"/>
      <c r="B495" s="172"/>
      <c r="C495" s="172"/>
      <c r="D495" s="172"/>
      <c r="E495" s="172"/>
      <c r="F495" s="172"/>
      <c r="G495" s="172"/>
      <c r="H495" s="172"/>
      <c r="I495" s="126"/>
    </row>
    <row r="496" spans="1:9">
      <c r="A496" s="171"/>
      <c r="B496" s="172"/>
      <c r="C496" s="172"/>
      <c r="D496" s="172"/>
      <c r="E496" s="172"/>
      <c r="F496" s="172"/>
      <c r="G496" s="200" t="s">
        <v>159</v>
      </c>
      <c r="H496" s="172"/>
      <c r="I496" s="126"/>
    </row>
    <row r="497" spans="7:10">
      <c r="G497" s="10"/>
      <c r="H497" s="10"/>
      <c r="I497" s="10"/>
      <c r="J497" s="10"/>
    </row>
    <row r="498" spans="7:10">
      <c r="G498" s="10"/>
      <c r="H498" s="10"/>
      <c r="I498" s="10"/>
      <c r="J498" s="10"/>
    </row>
    <row r="499" spans="7:10">
      <c r="G499" s="10"/>
      <c r="H499" s="10"/>
      <c r="I499" s="10"/>
      <c r="J499" s="10"/>
    </row>
    <row r="500" spans="7:10">
      <c r="G500" s="10"/>
      <c r="H500" s="10"/>
      <c r="I500" s="10"/>
      <c r="J500" s="10"/>
    </row>
    <row r="501" spans="7:10">
      <c r="G501" s="10"/>
      <c r="H501" s="10"/>
      <c r="I501" s="10"/>
      <c r="J501" s="10"/>
    </row>
    <row r="502" spans="7:10">
      <c r="G502" s="10"/>
      <c r="H502" s="10"/>
      <c r="I502" s="10"/>
      <c r="J502" s="10"/>
    </row>
    <row r="503" spans="7:10">
      <c r="G503" s="10"/>
      <c r="H503" s="10"/>
      <c r="I503" s="10"/>
      <c r="J503" s="10"/>
    </row>
    <row r="504" spans="7:10">
      <c r="G504" s="10"/>
      <c r="H504" s="10"/>
      <c r="I504" s="10"/>
      <c r="J504" s="10"/>
    </row>
    <row r="505" spans="7:10">
      <c r="G505" s="10"/>
      <c r="H505" s="10"/>
      <c r="I505" s="10"/>
      <c r="J505" s="10"/>
    </row>
    <row r="506" spans="7:10">
      <c r="G506" s="10"/>
      <c r="H506" s="10"/>
      <c r="I506" s="10"/>
      <c r="J506" s="10"/>
    </row>
    <row r="507" spans="7:10">
      <c r="G507" s="10"/>
      <c r="H507" s="10"/>
      <c r="I507" s="10"/>
      <c r="J507" s="10"/>
    </row>
    <row r="508" spans="7:10">
      <c r="G508" s="10"/>
      <c r="H508" s="10"/>
      <c r="I508" s="10"/>
      <c r="J508" s="10"/>
    </row>
    <row r="509" spans="7:10" ht="12.75" customHeight="1">
      <c r="G509" s="10"/>
      <c r="H509" s="198"/>
      <c r="I509" s="198"/>
      <c r="J509" s="10"/>
    </row>
    <row r="510" spans="7:10" ht="12.95" customHeight="1">
      <c r="G510" s="10"/>
      <c r="H510" s="198"/>
      <c r="I510" s="198"/>
      <c r="J510" s="10"/>
    </row>
    <row r="511" spans="7:10" ht="12.95" customHeight="1">
      <c r="G511" s="10"/>
      <c r="H511" s="198"/>
      <c r="I511" s="198"/>
      <c r="J511" s="10"/>
    </row>
    <row r="512" spans="7:10" ht="12.95" customHeight="1">
      <c r="G512" s="10"/>
      <c r="H512" s="198"/>
      <c r="I512" s="198"/>
      <c r="J512" s="10"/>
    </row>
    <row r="513" spans="1:10" ht="12.95" customHeight="1">
      <c r="G513" s="10"/>
      <c r="H513" s="198"/>
      <c r="I513" s="198"/>
      <c r="J513" s="10"/>
    </row>
    <row r="514" spans="1:10" ht="12.95" customHeight="1">
      <c r="G514" s="10"/>
      <c r="H514" s="198"/>
      <c r="I514" s="198"/>
      <c r="J514" s="10"/>
    </row>
    <row r="515" spans="1:10" ht="12.95" customHeight="1">
      <c r="G515" s="10"/>
      <c r="H515" s="198"/>
      <c r="I515" s="198"/>
      <c r="J515" s="10"/>
    </row>
    <row r="516" spans="1:10" ht="12.95" customHeight="1" thickBot="1"/>
    <row r="517" spans="1:10" ht="12.95" customHeight="1" thickBot="1">
      <c r="B517" s="45" t="s">
        <v>6</v>
      </c>
      <c r="C517" s="216">
        <f>NPV(B477,B481:B486)</f>
        <v>530.08674270883125</v>
      </c>
    </row>
    <row r="518" spans="1:10" ht="12.95" customHeight="1"/>
    <row r="519" spans="1:10" ht="12.95" customHeight="1"/>
    <row r="520" spans="1:10" ht="12.95" customHeight="1">
      <c r="A520" s="271" t="s">
        <v>115</v>
      </c>
      <c r="B520" s="245"/>
      <c r="C520" s="245"/>
      <c r="D520" s="245"/>
      <c r="E520" s="245"/>
      <c r="F520" s="245"/>
      <c r="G520" s="245"/>
      <c r="H520" s="245"/>
      <c r="I520" s="245"/>
    </row>
    <row r="521" spans="1:10" ht="12.95" customHeight="1"/>
    <row r="522" spans="1:10" ht="12.95" customHeight="1" thickBot="1">
      <c r="A522" s="9" t="s">
        <v>48</v>
      </c>
    </row>
    <row r="523" spans="1:10" ht="12.95" customHeight="1">
      <c r="A523" s="141" t="s">
        <v>113</v>
      </c>
      <c r="B523" s="139">
        <v>0.1</v>
      </c>
      <c r="C523" s="55" t="s">
        <v>114</v>
      </c>
    </row>
    <row r="524" spans="1:10" ht="12.95" customHeight="1" thickBot="1">
      <c r="A524" s="140" t="s">
        <v>112</v>
      </c>
      <c r="B524" s="75">
        <v>2</v>
      </c>
      <c r="C524" s="1" t="s">
        <v>111</v>
      </c>
    </row>
    <row r="525" spans="1:10" ht="12.95" customHeight="1"/>
    <row r="526" spans="1:10" ht="12.95" customHeight="1">
      <c r="A526" s="246" t="s">
        <v>65</v>
      </c>
      <c r="B526" s="245"/>
      <c r="C526" s="245"/>
      <c r="D526" s="245"/>
      <c r="E526" s="245"/>
      <c r="F526" s="245"/>
      <c r="G526" s="245"/>
      <c r="H526" s="245"/>
      <c r="I526" s="245"/>
    </row>
    <row r="527" spans="1:10" ht="12.95" customHeight="1">
      <c r="A527" s="245"/>
      <c r="B527" s="245"/>
      <c r="C527" s="245"/>
      <c r="D527" s="245"/>
      <c r="E527" s="245"/>
      <c r="F527" s="245"/>
      <c r="G527" s="245"/>
      <c r="H527" s="245"/>
      <c r="I527" s="245"/>
    </row>
    <row r="528" spans="1:10" ht="12.95" customHeight="1">
      <c r="H528" s="9"/>
    </row>
    <row r="529" spans="1:9" ht="12.95" customHeight="1">
      <c r="A529" s="57" t="s">
        <v>94</v>
      </c>
      <c r="B529" s="1" t="s">
        <v>95</v>
      </c>
      <c r="H529" s="9"/>
    </row>
    <row r="530" spans="1:9" ht="12.95" customHeight="1"/>
    <row r="531" spans="1:9" ht="12.95" customHeight="1" thickBot="1">
      <c r="A531" s="57" t="s">
        <v>94</v>
      </c>
      <c r="B531" s="79">
        <v>0.1</v>
      </c>
      <c r="C531" s="80" t="s">
        <v>47</v>
      </c>
      <c r="D531" s="80">
        <v>2</v>
      </c>
    </row>
    <row r="532" spans="1:9" ht="12.95" customHeight="1" thickBot="1">
      <c r="A532" s="81" t="s">
        <v>94</v>
      </c>
      <c r="B532" s="227">
        <f>B531/D531</f>
        <v>0.05</v>
      </c>
    </row>
    <row r="533" spans="1:9" ht="12.95" customHeight="1"/>
    <row r="534" spans="1:9" ht="12.95" customHeight="1">
      <c r="A534" s="269" t="s">
        <v>160</v>
      </c>
      <c r="B534" s="269"/>
      <c r="C534" s="269"/>
      <c r="D534" s="269"/>
      <c r="E534" s="269"/>
      <c r="F534" s="269"/>
      <c r="G534" s="269"/>
      <c r="H534" s="245"/>
      <c r="I534" s="245"/>
    </row>
    <row r="535" spans="1:9" ht="12.95" customHeight="1">
      <c r="A535" s="269"/>
      <c r="B535" s="269"/>
      <c r="C535" s="269"/>
      <c r="D535" s="269"/>
      <c r="E535" s="269"/>
      <c r="F535" s="269"/>
      <c r="G535" s="269"/>
      <c r="H535" s="245"/>
      <c r="I535" s="245"/>
    </row>
    <row r="536" spans="1:9" ht="3.75" customHeight="1">
      <c r="A536" s="245"/>
      <c r="B536" s="245"/>
      <c r="C536" s="245"/>
      <c r="D536" s="245"/>
      <c r="E536" s="245"/>
      <c r="F536" s="245"/>
      <c r="G536" s="245"/>
      <c r="H536" s="245"/>
      <c r="I536" s="245"/>
    </row>
    <row r="537" spans="1:9" ht="12.95" customHeight="1"/>
    <row r="538" spans="1:9" ht="12.95" customHeight="1">
      <c r="A538" s="246" t="s">
        <v>56</v>
      </c>
      <c r="B538" s="246"/>
      <c r="C538" s="246"/>
      <c r="D538" s="246"/>
      <c r="E538" s="246"/>
      <c r="F538" s="246"/>
      <c r="G538" s="246"/>
      <c r="H538" s="246"/>
      <c r="I538" s="246"/>
    </row>
    <row r="539" spans="1:9" ht="12.95" customHeight="1">
      <c r="A539" s="246" t="s">
        <v>116</v>
      </c>
      <c r="B539" s="246"/>
      <c r="C539" s="246"/>
      <c r="D539" s="246"/>
      <c r="E539" s="246"/>
      <c r="F539" s="246"/>
      <c r="G539" s="246"/>
      <c r="H539" s="246"/>
      <c r="I539" s="246"/>
    </row>
    <row r="540" spans="1:9" ht="12.95" customHeight="1">
      <c r="A540" s="246"/>
      <c r="B540" s="246"/>
      <c r="C540" s="246"/>
      <c r="D540" s="246"/>
      <c r="E540" s="246"/>
      <c r="F540" s="246"/>
      <c r="G540" s="246"/>
      <c r="H540" s="246"/>
      <c r="I540" s="246"/>
    </row>
    <row r="541" spans="1:9" ht="12.95" customHeight="1">
      <c r="A541" s="19"/>
      <c r="B541" s="19"/>
      <c r="C541" s="19"/>
      <c r="D541" s="19"/>
      <c r="E541" s="19"/>
      <c r="F541" s="19"/>
      <c r="G541" s="19"/>
      <c r="H541" s="19"/>
      <c r="I541" s="19"/>
    </row>
    <row r="542" spans="1:9" ht="12.95" customHeight="1">
      <c r="A542" s="57" t="s">
        <v>46</v>
      </c>
      <c r="B542" s="1" t="s">
        <v>96</v>
      </c>
    </row>
    <row r="543" spans="1:9" ht="12.95" customHeight="1"/>
    <row r="544" spans="1:9" ht="12.95" customHeight="1">
      <c r="A544" s="57" t="s">
        <v>46</v>
      </c>
      <c r="B544" s="103" t="s">
        <v>49</v>
      </c>
      <c r="C544" s="1" t="s">
        <v>118</v>
      </c>
      <c r="D544" s="57" t="s">
        <v>97</v>
      </c>
      <c r="E544" s="124" t="s">
        <v>117</v>
      </c>
      <c r="F544" s="57">
        <v>1</v>
      </c>
    </row>
    <row r="545" spans="1:9" ht="12.95" customHeight="1" thickBot="1"/>
    <row r="546" spans="1:9" ht="12.95" customHeight="1" thickBot="1">
      <c r="A546" s="81" t="s">
        <v>46</v>
      </c>
      <c r="B546" s="219">
        <f>(1+(B523/B524))^B524-1</f>
        <v>0.10250000000000004</v>
      </c>
    </row>
    <row r="547" spans="1:9" ht="12.95" customHeight="1"/>
    <row r="548" spans="1:9" ht="12.95" customHeight="1"/>
    <row r="549" spans="1:9" ht="12.95" customHeight="1">
      <c r="A549" s="8" t="s">
        <v>20</v>
      </c>
    </row>
    <row r="550" spans="1:9" ht="12.95" customHeight="1"/>
    <row r="551" spans="1:9" ht="15" customHeight="1">
      <c r="A551" s="118" t="s">
        <v>161</v>
      </c>
      <c r="B551" s="119"/>
      <c r="C551" s="119"/>
      <c r="D551" s="119"/>
      <c r="E551" s="119"/>
      <c r="F551" s="119"/>
      <c r="G551" s="119"/>
      <c r="H551" s="119"/>
      <c r="I551" s="119"/>
    </row>
    <row r="552" spans="1:9" ht="12.95" customHeight="1" thickBot="1"/>
    <row r="553" spans="1:9" ht="12.95" customHeight="1" thickBot="1">
      <c r="A553" s="135" t="s">
        <v>32</v>
      </c>
      <c r="B553" s="129">
        <v>3</v>
      </c>
    </row>
    <row r="554" spans="1:9" ht="12.95" customHeight="1" thickBot="1">
      <c r="A554" s="72" t="s">
        <v>12</v>
      </c>
      <c r="B554" s="73">
        <v>0.12</v>
      </c>
      <c r="D554" s="45" t="s">
        <v>4</v>
      </c>
      <c r="E554" s="216">
        <f>FV(B554,B553,,-B555)</f>
        <v>140.49280000000005</v>
      </c>
    </row>
    <row r="555" spans="1:9" ht="12.95" customHeight="1" thickBot="1">
      <c r="A555" s="74" t="s">
        <v>9</v>
      </c>
      <c r="B555" s="75">
        <v>100</v>
      </c>
    </row>
    <row r="556" spans="1:9" ht="12.95" customHeight="1"/>
    <row r="557" spans="1:9" ht="12.95" customHeight="1">
      <c r="F557" s="82"/>
      <c r="G557" s="83"/>
    </row>
    <row r="558" spans="1:9" ht="12.95" customHeight="1">
      <c r="A558" s="9" t="s">
        <v>119</v>
      </c>
    </row>
    <row r="559" spans="1:9" ht="12.95" customHeight="1" thickBot="1">
      <c r="A559" s="10"/>
    </row>
    <row r="560" spans="1:9" ht="12.95" customHeight="1" thickBot="1">
      <c r="A560" s="51" t="s">
        <v>33</v>
      </c>
      <c r="B560" s="38">
        <f>B553*2</f>
        <v>6</v>
      </c>
    </row>
    <row r="561" spans="1:9" ht="12.95" customHeight="1" thickBot="1">
      <c r="A561" s="52" t="s">
        <v>34</v>
      </c>
      <c r="B561" s="53">
        <f>B554/2</f>
        <v>0.06</v>
      </c>
      <c r="D561" s="45" t="s">
        <v>4</v>
      </c>
      <c r="E561" s="216">
        <f>FV(B561,B560,,-B562)</f>
        <v>141.85191122560005</v>
      </c>
    </row>
    <row r="562" spans="1:9" ht="12.95" customHeight="1" thickBot="1">
      <c r="A562" s="39" t="s">
        <v>9</v>
      </c>
      <c r="B562" s="40">
        <v>100</v>
      </c>
      <c r="C562" s="10"/>
      <c r="H562" s="44"/>
    </row>
    <row r="563" spans="1:9" ht="12.95" customHeight="1">
      <c r="A563" s="10"/>
      <c r="B563" s="10"/>
      <c r="C563" s="10"/>
    </row>
    <row r="564" spans="1:9" ht="12.95" customHeight="1">
      <c r="A564" s="84"/>
      <c r="B564" s="10"/>
      <c r="C564" s="10"/>
      <c r="D564" s="10"/>
      <c r="E564" s="10"/>
      <c r="F564" s="10"/>
      <c r="G564" s="10"/>
      <c r="H564" s="10"/>
    </row>
    <row r="565" spans="1:9" ht="12.95" customHeight="1">
      <c r="A565" s="9" t="s">
        <v>120</v>
      </c>
      <c r="B565" s="10"/>
      <c r="C565" s="10"/>
      <c r="D565" s="10"/>
      <c r="E565" s="10"/>
      <c r="F565" s="10"/>
      <c r="G565" s="10"/>
      <c r="H565" s="10"/>
      <c r="I565" s="10"/>
    </row>
    <row r="566" spans="1:9" ht="12.95" customHeight="1" thickBot="1">
      <c r="A566" s="10"/>
      <c r="B566" s="10"/>
      <c r="C566" s="10"/>
      <c r="D566" s="10"/>
      <c r="E566" s="10"/>
      <c r="F566" s="10"/>
      <c r="G566" s="10"/>
      <c r="H566" s="10"/>
      <c r="I566" s="10"/>
    </row>
    <row r="567" spans="1:9" ht="12.95" customHeight="1" thickBot="1">
      <c r="A567" s="51" t="s">
        <v>68</v>
      </c>
      <c r="B567" s="38">
        <f>B553*4</f>
        <v>12</v>
      </c>
      <c r="C567" s="85"/>
      <c r="D567" s="85"/>
      <c r="E567" s="85"/>
      <c r="F567" s="42"/>
      <c r="G567" s="42"/>
      <c r="H567" s="10"/>
      <c r="I567" s="10"/>
    </row>
    <row r="568" spans="1:9" ht="12.95" customHeight="1" thickBot="1">
      <c r="A568" s="52" t="s">
        <v>66</v>
      </c>
      <c r="B568" s="53">
        <f>B554/4</f>
        <v>0.03</v>
      </c>
      <c r="C568" s="86"/>
      <c r="D568" s="45" t="s">
        <v>4</v>
      </c>
      <c r="E568" s="216">
        <f>FV(B568,B567,,-B569)</f>
        <v>142.57608868461787</v>
      </c>
      <c r="F568" s="10"/>
      <c r="G568" s="10"/>
      <c r="H568" s="10"/>
      <c r="I568" s="10"/>
    </row>
    <row r="569" spans="1:9" ht="12.95" customHeight="1" thickBot="1">
      <c r="A569" s="39" t="s">
        <v>9</v>
      </c>
      <c r="B569" s="40">
        <v>100</v>
      </c>
      <c r="C569" s="87"/>
      <c r="D569" s="87"/>
      <c r="E569" s="87"/>
      <c r="F569" s="10"/>
      <c r="G569" s="76"/>
      <c r="H569" s="10"/>
      <c r="I569" s="10"/>
    </row>
    <row r="570" spans="1:9" ht="12.95" customHeight="1">
      <c r="A570" s="10"/>
      <c r="B570" s="10"/>
      <c r="C570" s="11"/>
      <c r="D570" s="10"/>
      <c r="E570" s="10"/>
      <c r="F570" s="10"/>
      <c r="G570" s="10"/>
      <c r="H570" s="10"/>
      <c r="I570" s="10"/>
    </row>
    <row r="571" spans="1:9" ht="12.95" customHeight="1">
      <c r="A571" s="10"/>
      <c r="B571" s="10"/>
      <c r="C571" s="10"/>
      <c r="D571" s="10"/>
      <c r="E571" s="10"/>
      <c r="F571" s="10"/>
      <c r="G571" s="10"/>
      <c r="H571" s="10"/>
      <c r="I571" s="10"/>
    </row>
    <row r="572" spans="1:9" ht="12.95" customHeight="1">
      <c r="A572" s="9" t="s">
        <v>121</v>
      </c>
      <c r="B572" s="10"/>
      <c r="C572" s="10"/>
      <c r="D572" s="10"/>
      <c r="E572" s="10"/>
      <c r="F572" s="10"/>
      <c r="G572" s="11"/>
      <c r="H572" s="10"/>
      <c r="I572" s="10"/>
    </row>
    <row r="573" spans="1:9" ht="12.95" customHeight="1" thickBot="1">
      <c r="A573" s="10"/>
      <c r="B573" s="10"/>
      <c r="C573" s="10"/>
      <c r="D573" s="10"/>
      <c r="E573" s="10"/>
      <c r="F573" s="10"/>
      <c r="G573" s="11"/>
      <c r="H573" s="10"/>
      <c r="I573" s="10"/>
    </row>
    <row r="574" spans="1:9" ht="12.95" customHeight="1" thickBot="1">
      <c r="A574" s="51" t="s">
        <v>69</v>
      </c>
      <c r="B574" s="38">
        <f>B553*12</f>
        <v>36</v>
      </c>
      <c r="C574" s="85"/>
      <c r="D574" s="85"/>
      <c r="E574" s="85"/>
      <c r="F574" s="10"/>
      <c r="G574" s="10"/>
      <c r="H574" s="10"/>
      <c r="I574" s="10"/>
    </row>
    <row r="575" spans="1:9" ht="12.95" customHeight="1" thickBot="1">
      <c r="A575" s="52" t="s">
        <v>67</v>
      </c>
      <c r="B575" s="53">
        <f>B554/12</f>
        <v>0.01</v>
      </c>
      <c r="C575" s="86"/>
      <c r="D575" s="45" t="s">
        <v>4</v>
      </c>
      <c r="E575" s="216">
        <f>FV(B575,B574,,-B576)</f>
        <v>143.07687835915809</v>
      </c>
      <c r="F575" s="10"/>
      <c r="G575" s="10"/>
      <c r="H575" s="10"/>
      <c r="I575" s="10"/>
    </row>
    <row r="576" spans="1:9" ht="12.95" customHeight="1" thickBot="1">
      <c r="A576" s="39" t="s">
        <v>9</v>
      </c>
      <c r="B576" s="40">
        <v>100</v>
      </c>
      <c r="C576" s="87"/>
      <c r="D576" s="87"/>
      <c r="E576" s="87"/>
      <c r="F576" s="10"/>
      <c r="G576" s="10"/>
      <c r="H576" s="10"/>
      <c r="I576" s="10"/>
    </row>
    <row r="577" spans="1:19" ht="12.95" customHeight="1">
      <c r="A577" s="84"/>
      <c r="B577" s="10"/>
      <c r="C577" s="10"/>
      <c r="D577" s="10"/>
      <c r="E577" s="10"/>
      <c r="F577" s="10"/>
      <c r="G577" s="10"/>
      <c r="H577" s="10"/>
      <c r="I577" s="10"/>
    </row>
    <row r="578" spans="1:19" ht="12.95" customHeight="1">
      <c r="A578" s="10"/>
      <c r="B578" s="43"/>
      <c r="C578" s="10"/>
      <c r="D578" s="10"/>
      <c r="E578" s="10"/>
      <c r="F578" s="10"/>
      <c r="G578" s="10"/>
      <c r="H578" s="10"/>
      <c r="I578" s="10"/>
    </row>
    <row r="579" spans="1:19" ht="12.95" customHeight="1">
      <c r="A579" s="85"/>
      <c r="B579" s="85"/>
      <c r="C579" s="85"/>
      <c r="D579" s="85"/>
      <c r="E579" s="46"/>
      <c r="F579" s="10"/>
      <c r="G579" s="10"/>
      <c r="H579" s="10"/>
      <c r="I579" s="10"/>
    </row>
    <row r="580" spans="1:19" ht="12.95" customHeight="1">
      <c r="A580" s="9" t="s">
        <v>122</v>
      </c>
      <c r="B580" s="10"/>
      <c r="C580" s="10"/>
      <c r="D580" s="10"/>
      <c r="E580" s="10"/>
      <c r="F580" s="10"/>
      <c r="G580" s="10"/>
      <c r="H580" s="10"/>
      <c r="I580" s="10"/>
    </row>
    <row r="581" spans="1:19" ht="12.95" customHeight="1" thickBot="1">
      <c r="A581" s="10"/>
      <c r="B581" s="10"/>
      <c r="C581" s="10"/>
      <c r="D581" s="10"/>
      <c r="E581" s="10"/>
      <c r="F581" s="10"/>
      <c r="G581" s="10"/>
      <c r="H581" s="10"/>
      <c r="I581" s="10"/>
    </row>
    <row r="582" spans="1:19" ht="12.95" customHeight="1" thickBot="1">
      <c r="A582" s="51" t="s">
        <v>72</v>
      </c>
      <c r="B582" s="38">
        <f>B553*365</f>
        <v>1095</v>
      </c>
      <c r="C582" s="85"/>
      <c r="D582" s="85"/>
      <c r="E582" s="85"/>
      <c r="F582" s="10"/>
      <c r="G582" s="10"/>
      <c r="H582" s="10"/>
      <c r="I582" s="10"/>
    </row>
    <row r="583" spans="1:19" ht="12.95" customHeight="1" thickBot="1">
      <c r="A583" s="52" t="s">
        <v>67</v>
      </c>
      <c r="B583" s="53">
        <f>B554/365</f>
        <v>3.2876712328767124E-4</v>
      </c>
      <c r="C583" s="86"/>
      <c r="D583" s="45" t="s">
        <v>4</v>
      </c>
      <c r="E583" s="216">
        <f>FV(B583,B582,,-B584)</f>
        <v>143.32446139695219</v>
      </c>
      <c r="F583" s="10"/>
      <c r="G583" s="10"/>
      <c r="H583" s="10"/>
      <c r="I583" s="10"/>
    </row>
    <row r="584" spans="1:19" ht="12.95" customHeight="1" thickBot="1">
      <c r="A584" s="39" t="s">
        <v>9</v>
      </c>
      <c r="B584" s="40">
        <v>100</v>
      </c>
      <c r="C584" s="87"/>
      <c r="D584" s="87"/>
      <c r="E584" s="87"/>
      <c r="F584" s="10"/>
      <c r="G584" s="10"/>
      <c r="H584" s="10"/>
      <c r="I584" s="10"/>
    </row>
    <row r="585" spans="1:19" ht="12.95" customHeight="1">
      <c r="A585" s="84"/>
      <c r="B585" s="10"/>
      <c r="C585" s="10"/>
      <c r="D585" s="10"/>
      <c r="E585" s="10"/>
      <c r="F585" s="10"/>
      <c r="G585" s="10"/>
      <c r="H585" s="10"/>
      <c r="I585" s="10"/>
    </row>
    <row r="586" spans="1:19" ht="12.95" customHeight="1">
      <c r="A586" s="272" t="s">
        <v>163</v>
      </c>
      <c r="B586" s="272"/>
      <c r="C586" s="272"/>
      <c r="D586" s="272"/>
      <c r="E586" s="272"/>
      <c r="F586" s="272"/>
      <c r="G586" s="272"/>
      <c r="H586" s="272"/>
      <c r="I586" s="272"/>
    </row>
    <row r="587" spans="1:19" ht="12.95" customHeight="1">
      <c r="A587" s="272"/>
      <c r="B587" s="272"/>
      <c r="C587" s="272"/>
      <c r="D587" s="272"/>
      <c r="E587" s="272"/>
      <c r="F587" s="272"/>
      <c r="G587" s="272"/>
      <c r="H587" s="272"/>
      <c r="I587" s="272"/>
    </row>
    <row r="588" spans="1:19" ht="12.95" customHeight="1">
      <c r="A588" s="88"/>
    </row>
    <row r="589" spans="1:19" ht="12.95" customHeight="1">
      <c r="A589" s="271" t="s">
        <v>70</v>
      </c>
      <c r="B589" s="245"/>
      <c r="C589" s="245"/>
      <c r="D589" s="245"/>
      <c r="E589" s="245"/>
      <c r="F589" s="245"/>
      <c r="G589" s="245"/>
      <c r="H589" s="245"/>
      <c r="I589" s="245"/>
    </row>
    <row r="590" spans="1:19" ht="12.95" customHeight="1" thickBot="1">
      <c r="A590" s="245"/>
      <c r="B590" s="245"/>
      <c r="C590" s="245"/>
      <c r="D590" s="245"/>
      <c r="E590" s="245"/>
      <c r="F590" s="245"/>
      <c r="G590" s="245"/>
      <c r="H590" s="245"/>
      <c r="I590" s="245"/>
    </row>
    <row r="591" spans="1:19" ht="12.95" customHeight="1">
      <c r="M591" s="165" t="s">
        <v>139</v>
      </c>
      <c r="N591" s="166"/>
      <c r="O591" s="166"/>
      <c r="P591" s="166"/>
      <c r="Q591" s="166"/>
      <c r="R591" s="167"/>
      <c r="S591" s="10"/>
    </row>
    <row r="592" spans="1:19" ht="12.95" customHeight="1" thickBot="1">
      <c r="M592" s="168" t="s">
        <v>140</v>
      </c>
      <c r="N592" s="169"/>
      <c r="O592" s="169"/>
      <c r="P592" s="169"/>
      <c r="Q592" s="169"/>
      <c r="R592" s="170"/>
    </row>
    <row r="593" spans="1:18" ht="12.95" customHeight="1" thickBot="1">
      <c r="A593" s="51" t="s">
        <v>8</v>
      </c>
      <c r="B593" s="38">
        <v>3</v>
      </c>
      <c r="D593" s="45" t="s">
        <v>21</v>
      </c>
      <c r="E593" s="216">
        <f>PMT(B594,B593,-B595)</f>
        <v>402.11480362537776</v>
      </c>
      <c r="G593" s="142" t="s">
        <v>123</v>
      </c>
      <c r="H593" s="143" t="s">
        <v>124</v>
      </c>
      <c r="I593" s="144" t="s">
        <v>125</v>
      </c>
      <c r="M593" s="52" t="s">
        <v>8</v>
      </c>
      <c r="N593" s="53">
        <f>30</f>
        <v>30</v>
      </c>
      <c r="O593" s="146" t="s">
        <v>21</v>
      </c>
      <c r="P593" s="201">
        <f>PMT(N594,N593,-N595,0)</f>
        <v>106.07924825263393</v>
      </c>
      <c r="Q593" s="163"/>
      <c r="R593" s="163"/>
    </row>
    <row r="594" spans="1:18" ht="12.95" customHeight="1" thickBot="1">
      <c r="A594" s="52" t="s">
        <v>12</v>
      </c>
      <c r="B594" s="53">
        <v>0.1</v>
      </c>
      <c r="G594" s="228">
        <f>SUM(C602:C604)</f>
        <v>1206.3444108761332</v>
      </c>
      <c r="H594" s="229">
        <f>SUM(D602:D604)</f>
        <v>206.34441087613288</v>
      </c>
      <c r="I594" s="230">
        <f>SUM(E602:E604)</f>
        <v>1000.0000000000005</v>
      </c>
      <c r="M594" s="52" t="s">
        <v>12</v>
      </c>
      <c r="N594" s="53">
        <v>0.1</v>
      </c>
      <c r="Q594" s="164"/>
      <c r="R594" s="164"/>
    </row>
    <row r="595" spans="1:18" ht="12.95" customHeight="1" thickBot="1">
      <c r="A595" s="39" t="s">
        <v>9</v>
      </c>
      <c r="B595" s="40">
        <v>1000</v>
      </c>
      <c r="M595" s="39" t="s">
        <v>9</v>
      </c>
      <c r="N595" s="40">
        <v>1000</v>
      </c>
    </row>
    <row r="596" spans="1:18" ht="12.95" customHeight="1" thickBot="1">
      <c r="A596" s="271" t="s">
        <v>22</v>
      </c>
      <c r="B596" s="245"/>
      <c r="C596" s="245"/>
      <c r="D596" s="245"/>
      <c r="E596" s="245"/>
      <c r="F596" s="245"/>
      <c r="G596" s="245"/>
      <c r="H596" s="245"/>
      <c r="I596" s="245"/>
    </row>
    <row r="597" spans="1:18" ht="12.95" customHeight="1" thickBot="1">
      <c r="A597" s="9"/>
      <c r="M597" s="149" t="s">
        <v>8</v>
      </c>
      <c r="N597" s="150" t="s">
        <v>127</v>
      </c>
      <c r="O597" s="151" t="s">
        <v>23</v>
      </c>
      <c r="P597" s="152" t="s">
        <v>25</v>
      </c>
      <c r="Q597" s="153" t="s">
        <v>26</v>
      </c>
      <c r="R597" s="154" t="s">
        <v>126</v>
      </c>
    </row>
    <row r="598" spans="1:18" ht="12.95" customHeight="1">
      <c r="A598" s="262" t="s">
        <v>162</v>
      </c>
      <c r="B598" s="245"/>
      <c r="C598" s="245"/>
      <c r="D598" s="245"/>
      <c r="E598" s="245"/>
      <c r="F598" s="245"/>
      <c r="G598" s="245"/>
      <c r="H598" s="245"/>
      <c r="I598" s="245"/>
      <c r="M598" s="89">
        <v>1</v>
      </c>
      <c r="N598" s="94">
        <f>N595</f>
        <v>1000</v>
      </c>
      <c r="O598" s="95">
        <f t="shared" ref="O598:O627" si="3">$P$593</f>
        <v>106.07924825263393</v>
      </c>
      <c r="P598" s="96">
        <f>N598*$B$594</f>
        <v>100</v>
      </c>
      <c r="Q598" s="158">
        <f>O598-P598</f>
        <v>6.0792482526339313</v>
      </c>
      <c r="R598" s="155">
        <f>N598-Q598</f>
        <v>993.92075174736601</v>
      </c>
    </row>
    <row r="599" spans="1:18" ht="12.95" customHeight="1">
      <c r="A599" s="245"/>
      <c r="B599" s="245"/>
      <c r="C599" s="245"/>
      <c r="D599" s="245"/>
      <c r="E599" s="245"/>
      <c r="F599" s="245"/>
      <c r="G599" s="245"/>
      <c r="H599" s="245"/>
      <c r="I599" s="245"/>
      <c r="M599" s="97">
        <v>2</v>
      </c>
      <c r="N599" s="98">
        <f>R598</f>
        <v>993.92075174736601</v>
      </c>
      <c r="O599" s="99">
        <f t="shared" si="3"/>
        <v>106.07924825263393</v>
      </c>
      <c r="P599" s="100">
        <f>N599*$B$594</f>
        <v>99.392075174736604</v>
      </c>
      <c r="Q599" s="159">
        <f>O599-P599</f>
        <v>6.6871730778973273</v>
      </c>
      <c r="R599" s="156">
        <f>N599-Q599</f>
        <v>987.23357866946867</v>
      </c>
    </row>
    <row r="600" spans="1:18" ht="12.95" customHeight="1" thickBot="1">
      <c r="A600" s="7"/>
      <c r="B600" s="7"/>
      <c r="C600" s="7"/>
      <c r="D600" s="7"/>
      <c r="E600" s="7"/>
      <c r="F600" s="7"/>
      <c r="G600" s="7"/>
      <c r="H600" s="7"/>
      <c r="I600" s="7"/>
      <c r="M600" s="97">
        <v>3</v>
      </c>
      <c r="N600" s="98">
        <f>R599</f>
        <v>987.23357866946867</v>
      </c>
      <c r="O600" s="99">
        <f t="shared" si="3"/>
        <v>106.07924825263393</v>
      </c>
      <c r="P600" s="100">
        <f>N600*$B$594</f>
        <v>98.72335786694687</v>
      </c>
      <c r="Q600" s="159">
        <f>O600-P600</f>
        <v>7.3558903856870614</v>
      </c>
      <c r="R600" s="156">
        <f>N600-Q600</f>
        <v>979.87768828378159</v>
      </c>
    </row>
    <row r="601" spans="1:18" ht="12.95" customHeight="1" thickBot="1">
      <c r="A601" s="89" t="s">
        <v>8</v>
      </c>
      <c r="B601" s="145" t="s">
        <v>127</v>
      </c>
      <c r="C601" s="90" t="s">
        <v>23</v>
      </c>
      <c r="D601" s="91" t="s">
        <v>25</v>
      </c>
      <c r="E601" s="92" t="s">
        <v>26</v>
      </c>
      <c r="F601" s="93" t="s">
        <v>126</v>
      </c>
      <c r="H601" s="9"/>
      <c r="M601" s="97">
        <f>M600+1</f>
        <v>4</v>
      </c>
      <c r="N601" s="98">
        <f t="shared" ref="N601:N627" si="4">R600</f>
        <v>979.87768828378159</v>
      </c>
      <c r="O601" s="99">
        <f t="shared" si="3"/>
        <v>106.07924825263393</v>
      </c>
      <c r="P601" s="100">
        <f t="shared" ref="P601:P627" si="5">N601*$B$594</f>
        <v>97.987768828378165</v>
      </c>
      <c r="Q601" s="159">
        <f t="shared" ref="Q601:Q627" si="6">O601-P601</f>
        <v>8.0914794242557662</v>
      </c>
      <c r="R601" s="156">
        <f t="shared" ref="R601:R627" si="7">N601-Q601</f>
        <v>971.7862088595258</v>
      </c>
    </row>
    <row r="602" spans="1:18" ht="12.95" customHeight="1">
      <c r="A602" s="89">
        <v>1</v>
      </c>
      <c r="B602" s="94">
        <f>B595</f>
        <v>1000</v>
      </c>
      <c r="C602" s="231">
        <f>$E$593</f>
        <v>402.11480362537776</v>
      </c>
      <c r="D602" s="232">
        <f>B602*$B$594</f>
        <v>100</v>
      </c>
      <c r="E602" s="231">
        <f>C602-D602</f>
        <v>302.11480362537776</v>
      </c>
      <c r="F602" s="232">
        <f>B602-E602</f>
        <v>697.88519637462218</v>
      </c>
      <c r="M602" s="97">
        <f>M601+1</f>
        <v>5</v>
      </c>
      <c r="N602" s="98">
        <f t="shared" si="4"/>
        <v>971.7862088595258</v>
      </c>
      <c r="O602" s="99">
        <f t="shared" si="3"/>
        <v>106.07924825263393</v>
      </c>
      <c r="P602" s="100">
        <f t="shared" si="5"/>
        <v>97.178620885952583</v>
      </c>
      <c r="Q602" s="159">
        <f t="shared" si="6"/>
        <v>8.9006273666813485</v>
      </c>
      <c r="R602" s="156">
        <f t="shared" si="7"/>
        <v>962.88558149284449</v>
      </c>
    </row>
    <row r="603" spans="1:18" ht="12.95" customHeight="1">
      <c r="A603" s="97">
        <v>2</v>
      </c>
      <c r="B603" s="234">
        <f>F602</f>
        <v>697.88519637462218</v>
      </c>
      <c r="C603" s="233">
        <f>$E$593</f>
        <v>402.11480362537776</v>
      </c>
      <c r="D603" s="234">
        <f>B603*$B$594</f>
        <v>69.788519637462215</v>
      </c>
      <c r="E603" s="233">
        <f>C603-D603</f>
        <v>332.32628398791553</v>
      </c>
      <c r="F603" s="234">
        <f>B603-E603</f>
        <v>365.55891238670665</v>
      </c>
      <c r="M603" s="97">
        <f t="shared" ref="M603:M627" si="8">M602+1</f>
        <v>6</v>
      </c>
      <c r="N603" s="98">
        <f t="shared" si="4"/>
        <v>962.88558149284449</v>
      </c>
      <c r="O603" s="99">
        <f t="shared" si="3"/>
        <v>106.07924825263393</v>
      </c>
      <c r="P603" s="100">
        <f t="shared" si="5"/>
        <v>96.288558149284455</v>
      </c>
      <c r="Q603" s="159">
        <f t="shared" si="6"/>
        <v>9.7906901033494762</v>
      </c>
      <c r="R603" s="156">
        <f t="shared" si="7"/>
        <v>953.09489138949505</v>
      </c>
    </row>
    <row r="604" spans="1:18" ht="12.95" customHeight="1" thickBot="1">
      <c r="A604" s="101">
        <v>3</v>
      </c>
      <c r="B604" s="236">
        <f>F603</f>
        <v>365.55891238670665</v>
      </c>
      <c r="C604" s="235">
        <f>$E$593</f>
        <v>402.11480362537776</v>
      </c>
      <c r="D604" s="236">
        <f>B604*$B$594</f>
        <v>36.555891238670668</v>
      </c>
      <c r="E604" s="235">
        <f>C604-D604</f>
        <v>365.55891238670711</v>
      </c>
      <c r="F604" s="236">
        <f>B604-E604</f>
        <v>-4.5474735088646412E-13</v>
      </c>
      <c r="M604" s="97">
        <f t="shared" si="8"/>
        <v>7</v>
      </c>
      <c r="N604" s="98">
        <f t="shared" si="4"/>
        <v>953.09489138949505</v>
      </c>
      <c r="O604" s="99">
        <f t="shared" si="3"/>
        <v>106.07924825263393</v>
      </c>
      <c r="P604" s="100">
        <f t="shared" si="5"/>
        <v>95.309489138949516</v>
      </c>
      <c r="Q604" s="159">
        <f t="shared" si="6"/>
        <v>10.769759113684415</v>
      </c>
      <c r="R604" s="156">
        <f t="shared" si="7"/>
        <v>942.32513227581057</v>
      </c>
    </row>
    <row r="605" spans="1:18" ht="12.95" customHeight="1">
      <c r="M605" s="97">
        <f t="shared" si="8"/>
        <v>8</v>
      </c>
      <c r="N605" s="98">
        <f t="shared" si="4"/>
        <v>942.32513227581057</v>
      </c>
      <c r="O605" s="99">
        <f t="shared" si="3"/>
        <v>106.07924825263393</v>
      </c>
      <c r="P605" s="100">
        <f t="shared" si="5"/>
        <v>94.232513227581066</v>
      </c>
      <c r="Q605" s="159">
        <f t="shared" si="6"/>
        <v>11.846735025052865</v>
      </c>
      <c r="R605" s="156">
        <f t="shared" si="7"/>
        <v>930.47839725075767</v>
      </c>
    </row>
    <row r="606" spans="1:18" ht="12.95" customHeight="1">
      <c r="M606" s="97">
        <f t="shared" si="8"/>
        <v>9</v>
      </c>
      <c r="N606" s="98">
        <f t="shared" si="4"/>
        <v>930.47839725075767</v>
      </c>
      <c r="O606" s="99">
        <f t="shared" si="3"/>
        <v>106.07924825263393</v>
      </c>
      <c r="P606" s="100">
        <f t="shared" si="5"/>
        <v>93.047839725075775</v>
      </c>
      <c r="Q606" s="159">
        <f t="shared" si="6"/>
        <v>13.031408527558156</v>
      </c>
      <c r="R606" s="156">
        <f t="shared" si="7"/>
        <v>917.44698872319952</v>
      </c>
    </row>
    <row r="607" spans="1:18" ht="12.95" customHeight="1">
      <c r="M607" s="97">
        <f t="shared" si="8"/>
        <v>10</v>
      </c>
      <c r="N607" s="98">
        <f t="shared" si="4"/>
        <v>917.44698872319952</v>
      </c>
      <c r="O607" s="99">
        <f t="shared" si="3"/>
        <v>106.07924825263393</v>
      </c>
      <c r="P607" s="100">
        <f t="shared" si="5"/>
        <v>91.744698872319958</v>
      </c>
      <c r="Q607" s="159">
        <f t="shared" si="6"/>
        <v>14.334549380313973</v>
      </c>
      <c r="R607" s="156">
        <f t="shared" si="7"/>
        <v>903.11243934288552</v>
      </c>
    </row>
    <row r="608" spans="1:18" ht="12.95" customHeight="1">
      <c r="H608" s="1" t="s">
        <v>141</v>
      </c>
      <c r="M608" s="97">
        <f t="shared" si="8"/>
        <v>11</v>
      </c>
      <c r="N608" s="98">
        <f t="shared" si="4"/>
        <v>903.11243934288552</v>
      </c>
      <c r="O608" s="99">
        <f t="shared" si="3"/>
        <v>106.07924825263393</v>
      </c>
      <c r="P608" s="100">
        <f t="shared" si="5"/>
        <v>90.311243934288555</v>
      </c>
      <c r="Q608" s="159">
        <f t="shared" si="6"/>
        <v>15.768004318345376</v>
      </c>
      <c r="R608" s="156">
        <f t="shared" si="7"/>
        <v>887.34443502454019</v>
      </c>
    </row>
    <row r="609" spans="8:18" ht="12.95" customHeight="1">
      <c r="H609" s="1" t="s">
        <v>142</v>
      </c>
      <c r="M609" s="97">
        <f t="shared" si="8"/>
        <v>12</v>
      </c>
      <c r="N609" s="98">
        <f t="shared" si="4"/>
        <v>887.34443502454019</v>
      </c>
      <c r="O609" s="99">
        <f t="shared" si="3"/>
        <v>106.07924825263393</v>
      </c>
      <c r="P609" s="100">
        <f t="shared" si="5"/>
        <v>88.734443502454027</v>
      </c>
      <c r="Q609" s="159">
        <f t="shared" si="6"/>
        <v>17.344804750179904</v>
      </c>
      <c r="R609" s="156">
        <f t="shared" si="7"/>
        <v>869.99963027436024</v>
      </c>
    </row>
    <row r="610" spans="8:18" ht="12.95" customHeight="1">
      <c r="H610" s="1" t="s">
        <v>143</v>
      </c>
      <c r="M610" s="97">
        <f t="shared" si="8"/>
        <v>13</v>
      </c>
      <c r="N610" s="98">
        <f t="shared" si="4"/>
        <v>869.99963027436024</v>
      </c>
      <c r="O610" s="99">
        <f t="shared" si="3"/>
        <v>106.07924825263393</v>
      </c>
      <c r="P610" s="100">
        <f t="shared" si="5"/>
        <v>86.999963027436024</v>
      </c>
      <c r="Q610" s="159">
        <f t="shared" si="6"/>
        <v>19.079285225197907</v>
      </c>
      <c r="R610" s="156">
        <f t="shared" si="7"/>
        <v>850.92034504916228</v>
      </c>
    </row>
    <row r="611" spans="8:18" ht="12.95" customHeight="1">
      <c r="M611" s="97">
        <f t="shared" si="8"/>
        <v>14</v>
      </c>
      <c r="N611" s="98">
        <f t="shared" si="4"/>
        <v>850.92034504916228</v>
      </c>
      <c r="O611" s="99">
        <f t="shared" si="3"/>
        <v>106.07924825263393</v>
      </c>
      <c r="P611" s="100">
        <f t="shared" si="5"/>
        <v>85.092034504916228</v>
      </c>
      <c r="Q611" s="159">
        <f t="shared" si="6"/>
        <v>20.987213747717703</v>
      </c>
      <c r="R611" s="156">
        <f t="shared" si="7"/>
        <v>829.93313130144452</v>
      </c>
    </row>
    <row r="612" spans="8:18" ht="12.95" customHeight="1">
      <c r="M612" s="97">
        <f t="shared" si="8"/>
        <v>15</v>
      </c>
      <c r="N612" s="98">
        <f t="shared" si="4"/>
        <v>829.93313130144452</v>
      </c>
      <c r="O612" s="99">
        <f t="shared" si="3"/>
        <v>106.07924825263393</v>
      </c>
      <c r="P612" s="100">
        <f t="shared" si="5"/>
        <v>82.993313130144458</v>
      </c>
      <c r="Q612" s="159">
        <f t="shared" si="6"/>
        <v>23.085935122489474</v>
      </c>
      <c r="R612" s="156">
        <f t="shared" si="7"/>
        <v>806.84719617895507</v>
      </c>
    </row>
    <row r="613" spans="8:18" ht="12.95" customHeight="1">
      <c r="M613" s="97">
        <f t="shared" si="8"/>
        <v>16</v>
      </c>
      <c r="N613" s="98">
        <f t="shared" si="4"/>
        <v>806.84719617895507</v>
      </c>
      <c r="O613" s="99">
        <f t="shared" si="3"/>
        <v>106.07924825263393</v>
      </c>
      <c r="P613" s="100">
        <f t="shared" si="5"/>
        <v>80.68471961789551</v>
      </c>
      <c r="Q613" s="159">
        <f t="shared" si="6"/>
        <v>25.394528634738421</v>
      </c>
      <c r="R613" s="156">
        <f t="shared" si="7"/>
        <v>781.45266754421664</v>
      </c>
    </row>
    <row r="614" spans="8:18" ht="12.95" customHeight="1">
      <c r="M614" s="97">
        <f t="shared" si="8"/>
        <v>17</v>
      </c>
      <c r="N614" s="98">
        <f t="shared" si="4"/>
        <v>781.45266754421664</v>
      </c>
      <c r="O614" s="99">
        <f t="shared" si="3"/>
        <v>106.07924825263393</v>
      </c>
      <c r="P614" s="100">
        <f t="shared" si="5"/>
        <v>78.145266754421669</v>
      </c>
      <c r="Q614" s="159">
        <f t="shared" si="6"/>
        <v>27.933981498212262</v>
      </c>
      <c r="R614" s="156">
        <f t="shared" si="7"/>
        <v>753.5186860460044</v>
      </c>
    </row>
    <row r="615" spans="8:18" ht="12.95" customHeight="1">
      <c r="M615" s="97">
        <f t="shared" si="8"/>
        <v>18</v>
      </c>
      <c r="N615" s="98">
        <f t="shared" si="4"/>
        <v>753.5186860460044</v>
      </c>
      <c r="O615" s="99">
        <f t="shared" si="3"/>
        <v>106.07924825263393</v>
      </c>
      <c r="P615" s="100">
        <f t="shared" si="5"/>
        <v>75.35186860460044</v>
      </c>
      <c r="Q615" s="159">
        <f t="shared" si="6"/>
        <v>30.727379648033491</v>
      </c>
      <c r="R615" s="156">
        <f t="shared" si="7"/>
        <v>722.79130639797086</v>
      </c>
    </row>
    <row r="616" spans="8:18" ht="12.95" customHeight="1">
      <c r="M616" s="97">
        <f t="shared" si="8"/>
        <v>19</v>
      </c>
      <c r="N616" s="98">
        <f t="shared" si="4"/>
        <v>722.79130639797086</v>
      </c>
      <c r="O616" s="99">
        <f t="shared" si="3"/>
        <v>106.07924825263393</v>
      </c>
      <c r="P616" s="100">
        <f t="shared" si="5"/>
        <v>72.279130639797089</v>
      </c>
      <c r="Q616" s="159">
        <f t="shared" si="6"/>
        <v>33.800117612836843</v>
      </c>
      <c r="R616" s="156">
        <f t="shared" si="7"/>
        <v>688.991188785134</v>
      </c>
    </row>
    <row r="617" spans="8:18" ht="12.95" customHeight="1">
      <c r="M617" s="97">
        <f t="shared" si="8"/>
        <v>20</v>
      </c>
      <c r="N617" s="98">
        <f t="shared" si="4"/>
        <v>688.991188785134</v>
      </c>
      <c r="O617" s="99">
        <f t="shared" si="3"/>
        <v>106.07924825263393</v>
      </c>
      <c r="P617" s="100">
        <f t="shared" si="5"/>
        <v>68.899118878513406</v>
      </c>
      <c r="Q617" s="159">
        <f t="shared" si="6"/>
        <v>37.180129374120526</v>
      </c>
      <c r="R617" s="156">
        <f t="shared" si="7"/>
        <v>651.8110594110135</v>
      </c>
    </row>
    <row r="618" spans="8:18" ht="12.95" customHeight="1">
      <c r="M618" s="97">
        <f t="shared" si="8"/>
        <v>21</v>
      </c>
      <c r="N618" s="98">
        <f t="shared" si="4"/>
        <v>651.8110594110135</v>
      </c>
      <c r="O618" s="99">
        <f t="shared" si="3"/>
        <v>106.07924825263393</v>
      </c>
      <c r="P618" s="100">
        <f t="shared" si="5"/>
        <v>65.18110594110135</v>
      </c>
      <c r="Q618" s="159">
        <f t="shared" si="6"/>
        <v>40.898142311532581</v>
      </c>
      <c r="R618" s="156">
        <f t="shared" si="7"/>
        <v>610.91291709948086</v>
      </c>
    </row>
    <row r="619" spans="8:18" ht="12.95" customHeight="1">
      <c r="M619" s="97">
        <f t="shared" si="8"/>
        <v>22</v>
      </c>
      <c r="N619" s="98">
        <f t="shared" si="4"/>
        <v>610.91291709948086</v>
      </c>
      <c r="O619" s="99">
        <f t="shared" si="3"/>
        <v>106.07924825263393</v>
      </c>
      <c r="P619" s="100">
        <f t="shared" si="5"/>
        <v>61.091291709948088</v>
      </c>
      <c r="Q619" s="159">
        <f t="shared" si="6"/>
        <v>44.987956542685843</v>
      </c>
      <c r="R619" s="156">
        <f t="shared" si="7"/>
        <v>565.92496055679499</v>
      </c>
    </row>
    <row r="620" spans="8:18" ht="12.95" customHeight="1">
      <c r="M620" s="97">
        <f t="shared" si="8"/>
        <v>23</v>
      </c>
      <c r="N620" s="98">
        <f t="shared" si="4"/>
        <v>565.92496055679499</v>
      </c>
      <c r="O620" s="99">
        <f t="shared" si="3"/>
        <v>106.07924825263393</v>
      </c>
      <c r="P620" s="100">
        <f t="shared" si="5"/>
        <v>56.592496055679504</v>
      </c>
      <c r="Q620" s="159">
        <f t="shared" si="6"/>
        <v>49.486752196954427</v>
      </c>
      <c r="R620" s="156">
        <f t="shared" si="7"/>
        <v>516.43820835984059</v>
      </c>
    </row>
    <row r="621" spans="8:18" ht="12.95" customHeight="1">
      <c r="M621" s="97">
        <f t="shared" si="8"/>
        <v>24</v>
      </c>
      <c r="N621" s="98">
        <f t="shared" si="4"/>
        <v>516.43820835984059</v>
      </c>
      <c r="O621" s="99">
        <f t="shared" si="3"/>
        <v>106.07924825263393</v>
      </c>
      <c r="P621" s="100">
        <f t="shared" si="5"/>
        <v>51.643820835984059</v>
      </c>
      <c r="Q621" s="159">
        <f t="shared" si="6"/>
        <v>54.435427416649873</v>
      </c>
      <c r="R621" s="156">
        <f t="shared" si="7"/>
        <v>462.00278094319071</v>
      </c>
    </row>
    <row r="622" spans="8:18" ht="12.95" customHeight="1">
      <c r="M622" s="97">
        <f t="shared" si="8"/>
        <v>25</v>
      </c>
      <c r="N622" s="98">
        <f t="shared" si="4"/>
        <v>462.00278094319071</v>
      </c>
      <c r="O622" s="99">
        <f t="shared" si="3"/>
        <v>106.07924825263393</v>
      </c>
      <c r="P622" s="100">
        <f t="shared" si="5"/>
        <v>46.200278094319074</v>
      </c>
      <c r="Q622" s="159">
        <f t="shared" si="6"/>
        <v>59.878970158314857</v>
      </c>
      <c r="R622" s="156">
        <f t="shared" si="7"/>
        <v>402.12381078487584</v>
      </c>
    </row>
    <row r="623" spans="8:18" ht="12.95" customHeight="1">
      <c r="M623" s="97">
        <f t="shared" si="8"/>
        <v>26</v>
      </c>
      <c r="N623" s="98">
        <f t="shared" si="4"/>
        <v>402.12381078487584</v>
      </c>
      <c r="O623" s="99">
        <f t="shared" si="3"/>
        <v>106.07924825263393</v>
      </c>
      <c r="P623" s="100">
        <f t="shared" si="5"/>
        <v>40.212381078487589</v>
      </c>
      <c r="Q623" s="159">
        <f t="shared" si="6"/>
        <v>65.866867174146336</v>
      </c>
      <c r="R623" s="156">
        <f t="shared" si="7"/>
        <v>336.25694361072954</v>
      </c>
    </row>
    <row r="624" spans="8:18" ht="12.95" customHeight="1">
      <c r="M624" s="97">
        <f t="shared" si="8"/>
        <v>27</v>
      </c>
      <c r="N624" s="98">
        <f t="shared" si="4"/>
        <v>336.25694361072954</v>
      </c>
      <c r="O624" s="99">
        <f t="shared" si="3"/>
        <v>106.07924825263393</v>
      </c>
      <c r="P624" s="100">
        <f t="shared" si="5"/>
        <v>33.625694361072952</v>
      </c>
      <c r="Q624" s="159">
        <f t="shared" si="6"/>
        <v>72.453553891560972</v>
      </c>
      <c r="R624" s="156">
        <f t="shared" si="7"/>
        <v>263.80338971916854</v>
      </c>
    </row>
    <row r="625" spans="1:18" ht="12.95" customHeight="1">
      <c r="A625" s="47"/>
      <c r="M625" s="97">
        <f t="shared" si="8"/>
        <v>28</v>
      </c>
      <c r="N625" s="98">
        <f t="shared" si="4"/>
        <v>263.80338971916854</v>
      </c>
      <c r="O625" s="99">
        <f t="shared" si="3"/>
        <v>106.07924825263393</v>
      </c>
      <c r="P625" s="100">
        <f t="shared" si="5"/>
        <v>26.380338971916856</v>
      </c>
      <c r="Q625" s="159">
        <f t="shared" si="6"/>
        <v>79.698909280717075</v>
      </c>
      <c r="R625" s="156">
        <f t="shared" si="7"/>
        <v>184.10448043845145</v>
      </c>
    </row>
    <row r="626" spans="1:18" ht="12.95" customHeight="1">
      <c r="A626" s="271" t="s">
        <v>146</v>
      </c>
      <c r="B626" s="245"/>
      <c r="C626" s="245"/>
      <c r="D626" s="245"/>
      <c r="E626" s="245"/>
      <c r="F626" s="245"/>
      <c r="G626" s="245"/>
      <c r="H626" s="245"/>
      <c r="I626" s="245"/>
      <c r="M626" s="97">
        <f t="shared" si="8"/>
        <v>29</v>
      </c>
      <c r="N626" s="98">
        <f t="shared" si="4"/>
        <v>184.10448043845145</v>
      </c>
      <c r="O626" s="99">
        <f t="shared" si="3"/>
        <v>106.07924825263393</v>
      </c>
      <c r="P626" s="100">
        <f t="shared" si="5"/>
        <v>18.410448043845147</v>
      </c>
      <c r="Q626" s="159">
        <f t="shared" si="6"/>
        <v>87.668800208788781</v>
      </c>
      <c r="R626" s="156">
        <f t="shared" si="7"/>
        <v>96.435680229662665</v>
      </c>
    </row>
    <row r="627" spans="1:18" ht="24.75" customHeight="1" thickBot="1">
      <c r="A627" s="245"/>
      <c r="B627" s="245"/>
      <c r="C627" s="245"/>
      <c r="D627" s="245"/>
      <c r="E627" s="245"/>
      <c r="F627" s="245"/>
      <c r="G627" s="245"/>
      <c r="H627" s="245"/>
      <c r="I627" s="245"/>
      <c r="M627" s="101">
        <f t="shared" si="8"/>
        <v>30</v>
      </c>
      <c r="N627" s="102">
        <f t="shared" si="4"/>
        <v>96.435680229662665</v>
      </c>
      <c r="O627" s="99">
        <f t="shared" si="3"/>
        <v>106.07924825263393</v>
      </c>
      <c r="P627" s="100">
        <f t="shared" si="5"/>
        <v>9.6435680229662673</v>
      </c>
      <c r="Q627" s="159">
        <f t="shared" si="6"/>
        <v>96.435680229667668</v>
      </c>
      <c r="R627" s="157">
        <f t="shared" si="7"/>
        <v>-5.0022208597511053E-12</v>
      </c>
    </row>
    <row r="628" spans="1:18" ht="12.95" customHeight="1" thickBot="1">
      <c r="O628" s="160">
        <f>SUM(O598:O627)</f>
        <v>3182.3774475790192</v>
      </c>
      <c r="P628" s="162">
        <f>SUM(P598:P627)</f>
        <v>2182.3774475790133</v>
      </c>
      <c r="Q628" s="161">
        <f>SUM(Q598:Q627)</f>
        <v>1000.0000000000045</v>
      </c>
    </row>
    <row r="629" spans="1:18" ht="12.95" customHeight="1" thickTop="1"/>
    <row r="630" spans="1:18" ht="12.95" customHeight="1">
      <c r="A630" s="62">
        <v>0</v>
      </c>
      <c r="B630" s="62">
        <v>1</v>
      </c>
      <c r="C630" s="62">
        <v>2</v>
      </c>
      <c r="D630" s="62">
        <v>3</v>
      </c>
      <c r="E630" s="62">
        <v>4</v>
      </c>
      <c r="F630" s="42">
        <v>5</v>
      </c>
      <c r="G630" s="42">
        <v>273</v>
      </c>
    </row>
    <row r="631" spans="1:18" ht="12.95" customHeight="1">
      <c r="A631" s="63"/>
      <c r="B631" s="63"/>
      <c r="C631" s="63"/>
      <c r="D631" s="63"/>
      <c r="E631" s="63"/>
      <c r="F631" s="10"/>
      <c r="G631" s="10"/>
    </row>
    <row r="632" spans="1:18" ht="12.95" customHeight="1">
      <c r="A632" s="64">
        <v>100</v>
      </c>
      <c r="B632" s="64"/>
      <c r="C632" s="64"/>
      <c r="D632" s="64"/>
      <c r="E632" s="64"/>
      <c r="F632" s="10"/>
      <c r="G632" s="76"/>
    </row>
    <row r="633" spans="1:18" ht="12.95" customHeight="1"/>
    <row r="634" spans="1:18" ht="12.95" customHeight="1" thickBot="1"/>
    <row r="635" spans="1:18" ht="12.95" customHeight="1">
      <c r="A635" s="51" t="s">
        <v>12</v>
      </c>
      <c r="B635" s="237">
        <v>3.1053999999999999E-4</v>
      </c>
    </row>
    <row r="636" spans="1:18" ht="12.95" customHeight="1" thickBot="1">
      <c r="A636" s="39" t="s">
        <v>8</v>
      </c>
      <c r="B636" s="238">
        <v>273</v>
      </c>
    </row>
    <row r="637" spans="1:18" ht="12.95" customHeight="1" thickBot="1"/>
    <row r="638" spans="1:18" ht="12.95" customHeight="1" thickBot="1">
      <c r="C638" s="45" t="s">
        <v>11</v>
      </c>
      <c r="D638" s="216">
        <f>FV(B635,B636,,-A632)</f>
        <v>108.84604420622499</v>
      </c>
    </row>
    <row r="639" spans="1:18" ht="12.95" customHeight="1">
      <c r="C639" s="10"/>
      <c r="D639" s="46"/>
    </row>
    <row r="640" spans="1:18" ht="12.95" customHeight="1">
      <c r="A640" s="262" t="s">
        <v>147</v>
      </c>
      <c r="B640" s="263"/>
      <c r="C640" s="263"/>
      <c r="D640" s="263"/>
      <c r="E640" s="263"/>
      <c r="F640" s="263"/>
      <c r="G640" s="263"/>
      <c r="H640" s="263"/>
      <c r="I640" s="263"/>
    </row>
    <row r="641" spans="1:9" ht="12.95" customHeight="1">
      <c r="A641" s="263"/>
      <c r="B641" s="263"/>
      <c r="C641" s="263"/>
      <c r="D641" s="263"/>
      <c r="E641" s="263"/>
      <c r="F641" s="263"/>
      <c r="G641" s="263"/>
      <c r="H641" s="263"/>
      <c r="I641" s="263"/>
    </row>
    <row r="642" spans="1:9">
      <c r="A642" s="13"/>
      <c r="B642" s="13"/>
      <c r="C642" s="13"/>
      <c r="D642" s="13"/>
      <c r="E642" s="13"/>
      <c r="F642" s="13"/>
      <c r="G642" s="13"/>
      <c r="H642" s="13"/>
      <c r="I642" s="13"/>
    </row>
    <row r="643" spans="1:9">
      <c r="B643" s="103" t="s">
        <v>73</v>
      </c>
      <c r="C643" s="104">
        <v>0.1</v>
      </c>
      <c r="D643" s="46"/>
    </row>
    <row r="644" spans="1:9">
      <c r="B644" s="103" t="s">
        <v>74</v>
      </c>
      <c r="C644" s="10">
        <v>2</v>
      </c>
      <c r="D644" s="46"/>
    </row>
    <row r="645" spans="1:9">
      <c r="B645" s="103" t="s">
        <v>75</v>
      </c>
      <c r="C645" s="105">
        <f>C643/C644</f>
        <v>0.05</v>
      </c>
      <c r="D645" s="46"/>
    </row>
    <row r="646" spans="1:9">
      <c r="C646" s="10"/>
      <c r="D646" s="46"/>
    </row>
    <row r="647" spans="1:9">
      <c r="A647" s="10"/>
      <c r="B647" s="10"/>
      <c r="C647" s="10"/>
      <c r="D647" s="46"/>
      <c r="E647" s="10"/>
      <c r="F647" s="10"/>
      <c r="G647" s="10"/>
      <c r="H647" s="10"/>
      <c r="I647" s="10"/>
    </row>
    <row r="648" spans="1:9" ht="13.5" thickBot="1">
      <c r="A648" s="10" t="s">
        <v>76</v>
      </c>
      <c r="B648" s="202">
        <v>0</v>
      </c>
      <c r="C648" s="203">
        <v>0.5</v>
      </c>
      <c r="D648" s="202">
        <v>1</v>
      </c>
      <c r="E648" s="203">
        <v>1.5</v>
      </c>
      <c r="F648" s="202">
        <v>2</v>
      </c>
      <c r="G648" s="203">
        <v>2.5</v>
      </c>
      <c r="H648" s="202">
        <v>3</v>
      </c>
      <c r="I648" s="10"/>
    </row>
    <row r="649" spans="1:9">
      <c r="A649" s="10" t="s">
        <v>77</v>
      </c>
      <c r="B649" s="184">
        <v>0</v>
      </c>
      <c r="C649" s="204">
        <v>1</v>
      </c>
      <c r="D649" s="184">
        <v>2</v>
      </c>
      <c r="E649" s="204">
        <v>3</v>
      </c>
      <c r="F649" s="184">
        <v>4</v>
      </c>
      <c r="G649" s="204">
        <v>5</v>
      </c>
      <c r="H649" s="184">
        <v>6</v>
      </c>
      <c r="I649" s="10"/>
    </row>
    <row r="650" spans="1:9">
      <c r="A650" s="10" t="s">
        <v>78</v>
      </c>
      <c r="B650" s="42"/>
      <c r="C650" s="42">
        <v>0</v>
      </c>
      <c r="D650" s="42">
        <v>100</v>
      </c>
      <c r="E650" s="42">
        <v>0</v>
      </c>
      <c r="F650" s="42">
        <v>100</v>
      </c>
      <c r="G650" s="42">
        <v>0</v>
      </c>
      <c r="H650" s="42">
        <v>100</v>
      </c>
      <c r="I650" s="10"/>
    </row>
    <row r="651" spans="1:9">
      <c r="A651" s="10"/>
      <c r="B651" s="10"/>
      <c r="C651" s="10"/>
      <c r="D651" s="46"/>
      <c r="E651" s="10"/>
      <c r="F651" s="10"/>
      <c r="G651" s="10"/>
      <c r="H651" s="10"/>
      <c r="I651" s="10"/>
    </row>
    <row r="652" spans="1:9">
      <c r="A652" s="260" t="s">
        <v>79</v>
      </c>
      <c r="B652" s="260"/>
      <c r="C652" s="260"/>
      <c r="D652" s="260"/>
      <c r="E652" s="260"/>
      <c r="F652" s="260"/>
      <c r="G652" s="260"/>
      <c r="H652" s="260"/>
    </row>
    <row r="653" spans="1:9">
      <c r="A653" s="260"/>
      <c r="B653" s="260"/>
      <c r="C653" s="260"/>
      <c r="D653" s="260"/>
      <c r="E653" s="260"/>
      <c r="F653" s="260"/>
      <c r="G653" s="260"/>
      <c r="H653" s="260"/>
    </row>
    <row r="654" spans="1:9">
      <c r="A654" s="186"/>
      <c r="B654" s="186"/>
      <c r="C654" s="186"/>
      <c r="D654" s="186"/>
      <c r="E654" s="186"/>
      <c r="F654" s="186"/>
      <c r="G654" s="186"/>
      <c r="H654" s="186"/>
    </row>
    <row r="655" spans="1:9" ht="13.5" thickBot="1">
      <c r="A655" s="10" t="s">
        <v>77</v>
      </c>
      <c r="B655" s="202">
        <v>0</v>
      </c>
      <c r="C655" s="203">
        <v>1</v>
      </c>
      <c r="D655" s="202">
        <v>2</v>
      </c>
      <c r="E655" s="203">
        <v>3</v>
      </c>
      <c r="F655" s="202">
        <v>4</v>
      </c>
      <c r="G655" s="203">
        <v>5</v>
      </c>
      <c r="H655" s="202">
        <v>6</v>
      </c>
    </row>
    <row r="656" spans="1:9">
      <c r="A656" s="10" t="s">
        <v>80</v>
      </c>
      <c r="B656" s="10"/>
      <c r="C656" s="205"/>
      <c r="D656" s="239">
        <f>FV($C$645,$H$649-D649,0,-D650)</f>
        <v>121.550625</v>
      </c>
      <c r="E656" s="10"/>
      <c r="F656" s="239">
        <f>FV($C$645,$H$649-F649,0,-F650)</f>
        <v>110.25</v>
      </c>
      <c r="G656" s="10"/>
      <c r="H656" s="239">
        <f>FV($C$645,$H$649-H649,0,-H650)</f>
        <v>100</v>
      </c>
    </row>
    <row r="657" spans="1:9" ht="13.5" thickBot="1">
      <c r="C657" s="10"/>
      <c r="D657" s="46"/>
    </row>
    <row r="658" spans="1:9" ht="13.5" thickBot="1">
      <c r="A658" s="45" t="s">
        <v>81</v>
      </c>
      <c r="B658" s="136" t="s">
        <v>128</v>
      </c>
      <c r="C658" s="216">
        <f>D656+F656+H656</f>
        <v>331.80062499999997</v>
      </c>
      <c r="D658" s="46"/>
    </row>
    <row r="659" spans="1:9">
      <c r="C659" s="10"/>
      <c r="D659" s="46"/>
    </row>
    <row r="660" spans="1:9" ht="26.25" customHeight="1">
      <c r="A660" s="247" t="s">
        <v>82</v>
      </c>
      <c r="B660" s="248"/>
      <c r="C660" s="248"/>
      <c r="D660" s="248"/>
      <c r="E660" s="248"/>
      <c r="F660" s="248"/>
      <c r="G660" s="248"/>
      <c r="H660" s="248"/>
      <c r="I660" s="248"/>
    </row>
    <row r="661" spans="1:9">
      <c r="C661" s="10"/>
      <c r="D661" s="46"/>
    </row>
    <row r="662" spans="1:9">
      <c r="A662" s="1" t="s">
        <v>83</v>
      </c>
      <c r="C662" s="240">
        <f>EFFECT(C643,C644)</f>
        <v>0.10250000000000004</v>
      </c>
      <c r="D662" s="46"/>
    </row>
    <row r="663" spans="1:9" ht="13.5" thickBot="1">
      <c r="C663" s="10"/>
      <c r="D663" s="46"/>
    </row>
    <row r="664" spans="1:9" ht="13.5" thickBot="1">
      <c r="A664" s="45" t="s">
        <v>71</v>
      </c>
      <c r="B664" s="216">
        <f>FV($C$662,$H$648,-$D$650)</f>
        <v>331.80062499999985</v>
      </c>
      <c r="C664" s="10"/>
      <c r="D664" s="46"/>
    </row>
    <row r="665" spans="1:9">
      <c r="C665" s="10"/>
      <c r="D665" s="46"/>
    </row>
    <row r="666" spans="1:9" ht="12.95" customHeight="1">
      <c r="A666" s="263" t="s">
        <v>164</v>
      </c>
      <c r="B666" s="245"/>
      <c r="C666" s="245"/>
      <c r="D666" s="245"/>
      <c r="E666" s="245"/>
      <c r="F666" s="245"/>
      <c r="G666" s="245"/>
      <c r="H666" s="245"/>
      <c r="I666" s="245"/>
    </row>
    <row r="667" spans="1:9" ht="12.95" customHeight="1">
      <c r="A667" s="13"/>
      <c r="B667" s="7"/>
      <c r="C667" s="7"/>
      <c r="D667" s="7"/>
      <c r="E667" s="7"/>
      <c r="F667" s="7"/>
      <c r="G667" s="7"/>
      <c r="H667" s="7"/>
      <c r="I667" s="7"/>
    </row>
    <row r="668" spans="1:9" ht="12.95" customHeight="1">
      <c r="A668" s="270" t="s">
        <v>84</v>
      </c>
      <c r="B668" s="270"/>
      <c r="C668" s="270"/>
      <c r="D668" s="270"/>
      <c r="E668" s="270"/>
      <c r="F668" s="270"/>
      <c r="G668" s="270"/>
      <c r="H668" s="270"/>
      <c r="I668" s="7"/>
    </row>
    <row r="669" spans="1:9" ht="12.95" customHeight="1">
      <c r="A669" s="270"/>
      <c r="B669" s="270"/>
      <c r="C669" s="270"/>
      <c r="D669" s="270"/>
      <c r="E669" s="270"/>
      <c r="F669" s="270"/>
      <c r="G669" s="270"/>
      <c r="H669" s="270"/>
      <c r="I669" s="7"/>
    </row>
    <row r="670" spans="1:9" ht="12.95" customHeight="1">
      <c r="A670" s="206"/>
      <c r="B670" s="207"/>
      <c r="C670" s="207"/>
      <c r="D670" s="207"/>
      <c r="E670" s="207"/>
      <c r="F670" s="207"/>
      <c r="G670" s="207"/>
      <c r="H670" s="207"/>
      <c r="I670" s="207"/>
    </row>
    <row r="671" spans="1:9" ht="12.95" customHeight="1" thickBot="1">
      <c r="A671" s="10" t="s">
        <v>77</v>
      </c>
      <c r="B671" s="202">
        <v>0</v>
      </c>
      <c r="C671" s="202">
        <v>1</v>
      </c>
      <c r="D671" s="202">
        <v>2</v>
      </c>
      <c r="E671" s="203">
        <v>3</v>
      </c>
      <c r="F671" s="202">
        <v>4</v>
      </c>
      <c r="G671" s="203">
        <v>5</v>
      </c>
      <c r="H671" s="202">
        <v>6</v>
      </c>
      <c r="I671" s="207"/>
    </row>
    <row r="672" spans="1:9" ht="12.95" customHeight="1">
      <c r="A672" s="10" t="s">
        <v>85</v>
      </c>
      <c r="B672" s="10"/>
      <c r="C672" s="205"/>
      <c r="D672" s="233">
        <f>PV($C$645,D671,0,-D650)</f>
        <v>90.702947845804985</v>
      </c>
      <c r="E672" s="10"/>
      <c r="F672" s="233">
        <f>PV($C$645,F671,0,-F650)</f>
        <v>82.2702474791882</v>
      </c>
      <c r="G672" s="10"/>
      <c r="H672" s="233">
        <f>PV($C$645,H671,0,-H650)</f>
        <v>74.621539663662773</v>
      </c>
      <c r="I672" s="207"/>
    </row>
    <row r="673" spans="1:9" ht="12.95" customHeight="1" thickBot="1">
      <c r="A673" s="10"/>
      <c r="B673" s="10"/>
      <c r="C673" s="10"/>
      <c r="D673" s="46"/>
      <c r="E673" s="10"/>
      <c r="F673" s="10"/>
      <c r="G673" s="10"/>
      <c r="H673" s="10"/>
      <c r="I673" s="207"/>
    </row>
    <row r="674" spans="1:9" ht="12.95" customHeight="1" thickBot="1">
      <c r="A674" s="45" t="s">
        <v>81</v>
      </c>
      <c r="B674" s="216">
        <f>D672+F672+H672</f>
        <v>247.59473498865594</v>
      </c>
      <c r="C674" s="10"/>
      <c r="D674" s="46"/>
      <c r="I674" s="7"/>
    </row>
    <row r="675" spans="1:9" ht="12.95" customHeight="1">
      <c r="C675" s="10"/>
      <c r="D675" s="46"/>
      <c r="I675" s="7"/>
    </row>
    <row r="676" spans="1:9" ht="12.95" customHeight="1">
      <c r="A676" s="1" t="s">
        <v>86</v>
      </c>
      <c r="C676" s="10"/>
      <c r="D676" s="46"/>
      <c r="I676" s="7"/>
    </row>
    <row r="677" spans="1:9" ht="12.95" customHeight="1" thickBot="1">
      <c r="C677" s="10"/>
      <c r="D677" s="46"/>
      <c r="I677" s="7"/>
    </row>
    <row r="678" spans="1:9" ht="12.95" customHeight="1" thickBot="1">
      <c r="A678" s="45" t="s">
        <v>87</v>
      </c>
      <c r="B678" s="216">
        <f>PV($C$662,$H$648,-$D$650)</f>
        <v>247.59473498865586</v>
      </c>
      <c r="C678" s="10"/>
      <c r="D678" s="46"/>
    </row>
    <row r="679" spans="1:9" ht="12.95" customHeight="1">
      <c r="A679" s="10"/>
      <c r="B679" s="43"/>
      <c r="C679" s="10"/>
      <c r="D679" s="46"/>
    </row>
    <row r="680" spans="1:9" ht="12.95" customHeight="1">
      <c r="A680" s="263" t="s">
        <v>165</v>
      </c>
      <c r="B680" s="245"/>
      <c r="C680" s="245"/>
      <c r="D680" s="245"/>
      <c r="E680" s="245"/>
      <c r="F680" s="245"/>
      <c r="G680" s="245"/>
      <c r="H680" s="245"/>
      <c r="I680" s="245"/>
    </row>
    <row r="681" spans="1:9" ht="12.95" customHeight="1">
      <c r="A681" s="10"/>
      <c r="B681" s="43"/>
      <c r="C681" s="10"/>
      <c r="D681" s="46"/>
    </row>
    <row r="682" spans="1:9" ht="12.95" customHeight="1">
      <c r="A682" s="10"/>
      <c r="B682" s="43"/>
      <c r="C682" s="10"/>
      <c r="D682" s="46"/>
    </row>
    <row r="683" spans="1:9">
      <c r="A683" s="266" t="s">
        <v>166</v>
      </c>
      <c r="B683" s="267"/>
      <c r="C683" s="267"/>
      <c r="D683" s="267"/>
      <c r="E683" s="267"/>
      <c r="F683" s="267"/>
      <c r="G683" s="267"/>
      <c r="H683" s="267"/>
      <c r="I683" s="267"/>
    </row>
    <row r="684" spans="1:9">
      <c r="A684" s="267"/>
      <c r="B684" s="267"/>
      <c r="C684" s="267"/>
      <c r="D684" s="267"/>
      <c r="E684" s="267"/>
      <c r="F684" s="267"/>
      <c r="G684" s="267"/>
      <c r="H684" s="267"/>
      <c r="I684" s="267"/>
    </row>
    <row r="685" spans="1:9">
      <c r="A685" s="267"/>
      <c r="B685" s="267"/>
      <c r="C685" s="267"/>
      <c r="D685" s="267"/>
      <c r="E685" s="267"/>
      <c r="F685" s="267"/>
      <c r="G685" s="267"/>
      <c r="H685" s="267"/>
      <c r="I685" s="267"/>
    </row>
    <row r="686" spans="1:9" ht="24.75" customHeight="1">
      <c r="A686" s="268"/>
      <c r="B686" s="268"/>
      <c r="C686" s="268"/>
      <c r="D686" s="268"/>
      <c r="E686" s="268"/>
      <c r="F686" s="268"/>
      <c r="G686" s="268"/>
      <c r="H686" s="268"/>
      <c r="I686" s="268"/>
    </row>
    <row r="687" spans="1:9">
      <c r="A687" s="7"/>
      <c r="B687" s="7"/>
      <c r="C687" s="7"/>
      <c r="D687" s="7"/>
      <c r="E687" s="7"/>
      <c r="F687" s="7"/>
      <c r="G687" s="7"/>
      <c r="H687" s="7"/>
      <c r="I687" s="7"/>
    </row>
    <row r="688" spans="1:9" ht="12.75" customHeight="1">
      <c r="A688" s="269" t="s">
        <v>148</v>
      </c>
      <c r="B688" s="269"/>
      <c r="C688" s="269"/>
      <c r="D688" s="269"/>
      <c r="E688" s="269"/>
      <c r="F688" s="269"/>
      <c r="G688" s="269"/>
      <c r="H688" s="269"/>
      <c r="I688" s="269"/>
    </row>
    <row r="689" spans="1:11">
      <c r="A689" s="269"/>
      <c r="B689" s="269"/>
      <c r="C689" s="269"/>
      <c r="D689" s="269"/>
      <c r="E689" s="269"/>
      <c r="F689" s="269"/>
      <c r="G689" s="269"/>
      <c r="H689" s="269"/>
      <c r="I689" s="269"/>
      <c r="K689" s="9"/>
    </row>
    <row r="690" spans="1:11">
      <c r="A690" s="269"/>
      <c r="B690" s="269"/>
      <c r="C690" s="269"/>
      <c r="D690" s="269"/>
      <c r="E690" s="269"/>
      <c r="F690" s="269"/>
      <c r="G690" s="269"/>
      <c r="H690" s="269"/>
      <c r="I690" s="269"/>
      <c r="K690" s="9"/>
    </row>
    <row r="691" spans="1:11">
      <c r="A691" s="269"/>
      <c r="B691" s="269"/>
      <c r="C691" s="269"/>
      <c r="D691" s="269"/>
      <c r="E691" s="269"/>
      <c r="F691" s="269"/>
      <c r="G691" s="269"/>
      <c r="H691" s="269"/>
      <c r="I691" s="269"/>
      <c r="K691" s="9"/>
    </row>
    <row r="692" spans="1:11">
      <c r="A692" s="269"/>
      <c r="B692" s="269"/>
      <c r="C692" s="269"/>
      <c r="D692" s="269"/>
      <c r="E692" s="269"/>
      <c r="F692" s="269"/>
      <c r="G692" s="269"/>
      <c r="H692" s="269"/>
      <c r="I692" s="269"/>
      <c r="K692" s="9"/>
    </row>
    <row r="693" spans="1:11">
      <c r="A693" s="269"/>
      <c r="B693" s="269"/>
      <c r="C693" s="269"/>
      <c r="D693" s="269"/>
      <c r="E693" s="269"/>
      <c r="F693" s="269"/>
      <c r="G693" s="269"/>
      <c r="H693" s="269"/>
      <c r="I693" s="269"/>
      <c r="K693" s="9"/>
    </row>
    <row r="694" spans="1:11">
      <c r="A694" s="269"/>
      <c r="B694" s="269"/>
      <c r="C694" s="269"/>
      <c r="D694" s="269"/>
      <c r="E694" s="269"/>
      <c r="F694" s="269"/>
      <c r="G694" s="269"/>
      <c r="H694" s="269"/>
      <c r="I694" s="269"/>
      <c r="K694" s="9"/>
    </row>
    <row r="695" spans="1:11">
      <c r="A695" s="9"/>
      <c r="B695" s="9"/>
      <c r="C695" s="9"/>
      <c r="D695" s="9"/>
      <c r="E695" s="9"/>
      <c r="F695" s="9"/>
      <c r="G695" s="9"/>
      <c r="H695" s="9"/>
    </row>
    <row r="696" spans="1:11">
      <c r="A696" s="1" t="s">
        <v>129</v>
      </c>
      <c r="B696" s="9"/>
      <c r="C696" s="9"/>
      <c r="D696" s="9"/>
      <c r="E696" s="9"/>
      <c r="F696" s="9"/>
      <c r="G696" s="9"/>
      <c r="H696" s="9"/>
    </row>
    <row r="698" spans="1:11" ht="15.75">
      <c r="A698" s="62">
        <v>0</v>
      </c>
      <c r="B698" s="62">
        <v>1</v>
      </c>
      <c r="C698" s="62">
        <v>2</v>
      </c>
      <c r="D698" s="62">
        <v>3</v>
      </c>
      <c r="E698" s="62">
        <v>4</v>
      </c>
      <c r="F698" s="42">
        <v>5</v>
      </c>
      <c r="G698" s="42">
        <v>456</v>
      </c>
    </row>
    <row r="699" spans="1:11" ht="15.75">
      <c r="A699" s="63"/>
      <c r="B699" s="63"/>
      <c r="C699" s="63"/>
      <c r="D699" s="63"/>
      <c r="E699" s="63"/>
      <c r="F699" s="10"/>
      <c r="G699" s="10"/>
    </row>
    <row r="700" spans="1:11">
      <c r="A700" s="106">
        <v>850</v>
      </c>
    </row>
    <row r="701" spans="1:11" ht="13.5" thickBot="1"/>
    <row r="702" spans="1:11" ht="15">
      <c r="A702" s="107" t="s">
        <v>12</v>
      </c>
      <c r="B702" s="237">
        <v>1.8537999999999999E-4</v>
      </c>
      <c r="C702" s="10"/>
      <c r="D702" s="10"/>
      <c r="E702" s="108"/>
      <c r="F702" s="10"/>
      <c r="G702" s="10"/>
      <c r="H702" s="10"/>
    </row>
    <row r="703" spans="1:11" ht="13.5" thickBot="1">
      <c r="A703" s="109" t="s">
        <v>8</v>
      </c>
      <c r="B703" s="238">
        <v>456</v>
      </c>
      <c r="C703" s="10"/>
      <c r="D703" s="10"/>
      <c r="E703" s="10"/>
      <c r="F703" s="10"/>
      <c r="G703" s="10"/>
      <c r="H703" s="10"/>
    </row>
    <row r="704" spans="1:11" ht="13.5" thickBot="1">
      <c r="A704" s="110"/>
      <c r="B704" s="43"/>
      <c r="C704" s="10"/>
      <c r="D704" s="10"/>
      <c r="E704" s="10"/>
      <c r="F704" s="10"/>
      <c r="G704" s="10"/>
      <c r="H704" s="10"/>
    </row>
    <row r="705" spans="1:9" ht="13.5" thickBot="1">
      <c r="A705" s="111" t="s">
        <v>130</v>
      </c>
      <c r="B705" s="10"/>
      <c r="C705" s="45" t="s">
        <v>11</v>
      </c>
      <c r="D705" s="216">
        <f>FV(B702,B703,,-A700)</f>
        <v>924.97045370606145</v>
      </c>
      <c r="E705" s="42" t="s">
        <v>131</v>
      </c>
      <c r="F705" s="10" t="s">
        <v>132</v>
      </c>
      <c r="G705" s="10"/>
      <c r="H705" s="10"/>
    </row>
    <row r="706" spans="1:9">
      <c r="A706" s="84"/>
      <c r="B706" s="10"/>
      <c r="C706" s="10"/>
      <c r="D706" s="10"/>
      <c r="E706" s="10"/>
      <c r="F706" s="10"/>
      <c r="G706" s="10"/>
      <c r="H706" s="10"/>
    </row>
    <row r="707" spans="1:9">
      <c r="A707" s="10"/>
      <c r="B707" s="43"/>
      <c r="C707" s="10"/>
      <c r="D707" s="10"/>
      <c r="E707" s="11"/>
      <c r="F707" s="10"/>
      <c r="G707" s="10"/>
      <c r="H707" s="10"/>
    </row>
    <row r="708" spans="1:9">
      <c r="A708" s="265" t="s">
        <v>133</v>
      </c>
      <c r="B708" s="245"/>
      <c r="C708" s="245"/>
      <c r="D708" s="245"/>
      <c r="E708" s="245"/>
      <c r="F708" s="245"/>
      <c r="G708" s="245"/>
      <c r="H708" s="245"/>
      <c r="I708" s="245"/>
    </row>
    <row r="709" spans="1:9">
      <c r="A709" s="10"/>
      <c r="B709" s="43"/>
      <c r="C709" s="10"/>
      <c r="D709" s="10"/>
      <c r="E709" s="10"/>
      <c r="F709" s="10"/>
      <c r="G709" s="10"/>
      <c r="H709" s="10"/>
    </row>
    <row r="710" spans="1:9" ht="15.75">
      <c r="A710" s="62">
        <v>0</v>
      </c>
      <c r="B710" s="62">
        <v>1</v>
      </c>
      <c r="C710" s="62">
        <v>2</v>
      </c>
      <c r="D710" s="62">
        <v>3</v>
      </c>
      <c r="E710" s="62">
        <v>4</v>
      </c>
      <c r="F710" s="42">
        <v>5</v>
      </c>
      <c r="G710" s="42">
        <v>456</v>
      </c>
      <c r="H710" s="10"/>
    </row>
    <row r="711" spans="1:9" ht="15.75">
      <c r="A711" s="63"/>
      <c r="B711" s="63"/>
      <c r="C711" s="63"/>
      <c r="D711" s="63"/>
      <c r="E711" s="63"/>
      <c r="F711" s="10"/>
      <c r="G711" s="10"/>
      <c r="H711" s="10"/>
    </row>
    <row r="712" spans="1:9">
      <c r="A712" s="112"/>
      <c r="B712" s="10"/>
      <c r="C712" s="10"/>
      <c r="D712" s="10"/>
      <c r="E712" s="10"/>
      <c r="F712" s="10"/>
      <c r="G712" s="76">
        <v>1000</v>
      </c>
      <c r="H712" s="10"/>
    </row>
    <row r="713" spans="1:9" ht="13.5" thickBot="1">
      <c r="A713" s="10"/>
      <c r="B713" s="10"/>
      <c r="C713" s="10"/>
      <c r="D713" s="10"/>
      <c r="E713" s="10"/>
      <c r="F713" s="10"/>
      <c r="G713" s="10"/>
      <c r="H713" s="10"/>
    </row>
    <row r="714" spans="1:9" ht="15">
      <c r="A714" s="107" t="s">
        <v>12</v>
      </c>
      <c r="B714" s="237">
        <v>1.8537999999999999E-4</v>
      </c>
      <c r="C714" s="10"/>
      <c r="D714" s="10"/>
      <c r="E714" s="10"/>
      <c r="F714" s="10"/>
      <c r="G714" s="10"/>
      <c r="H714" s="10"/>
    </row>
    <row r="715" spans="1:9" ht="13.5" thickBot="1">
      <c r="A715" s="109" t="s">
        <v>8</v>
      </c>
      <c r="B715" s="238">
        <v>456</v>
      </c>
      <c r="C715" s="10"/>
      <c r="D715" s="10"/>
      <c r="E715" s="10"/>
      <c r="F715" s="10"/>
      <c r="G715" s="10"/>
      <c r="H715" s="10"/>
    </row>
    <row r="716" spans="1:9" ht="13.5" thickBot="1">
      <c r="A716" s="10"/>
      <c r="B716" s="10"/>
      <c r="C716" s="10"/>
      <c r="D716" s="10"/>
      <c r="E716" s="10"/>
      <c r="F716" s="10"/>
      <c r="G716" s="10"/>
      <c r="H716" s="10"/>
    </row>
    <row r="717" spans="1:9" ht="13.5" thickBot="1">
      <c r="A717" s="10" t="s">
        <v>134</v>
      </c>
      <c r="B717" s="10"/>
      <c r="C717" s="45" t="s">
        <v>9</v>
      </c>
      <c r="D717" s="216">
        <f>PV(B714,B715,,-G712)</f>
        <v>918.94827190892556</v>
      </c>
      <c r="E717" s="10" t="s">
        <v>135</v>
      </c>
      <c r="F717" s="10"/>
      <c r="G717" s="10"/>
      <c r="H717" s="10"/>
    </row>
    <row r="718" spans="1:9">
      <c r="A718" s="10"/>
      <c r="B718" s="10"/>
      <c r="C718" s="10"/>
      <c r="D718" s="10"/>
      <c r="E718" s="10"/>
      <c r="F718" s="10"/>
      <c r="G718" s="10"/>
      <c r="H718" s="10"/>
    </row>
    <row r="719" spans="1:9">
      <c r="A719" s="265" t="s">
        <v>136</v>
      </c>
      <c r="B719" s="245"/>
      <c r="C719" s="245"/>
      <c r="D719" s="245"/>
      <c r="E719" s="245"/>
      <c r="F719" s="245"/>
      <c r="G719" s="245"/>
      <c r="H719" s="245"/>
      <c r="I719" s="245"/>
    </row>
    <row r="720" spans="1:9">
      <c r="A720" s="10"/>
      <c r="B720" s="10"/>
      <c r="C720" s="10"/>
      <c r="D720" s="10"/>
      <c r="E720" s="10"/>
      <c r="F720" s="10"/>
      <c r="G720" s="10"/>
      <c r="H720" s="10"/>
    </row>
    <row r="721" spans="1:8" ht="15.75">
      <c r="A721" s="62">
        <v>0</v>
      </c>
      <c r="B721" s="62">
        <v>1</v>
      </c>
      <c r="C721" s="62">
        <v>2</v>
      </c>
      <c r="D721" s="62">
        <v>3</v>
      </c>
      <c r="E721" s="62">
        <v>4</v>
      </c>
      <c r="F721" s="42">
        <v>5</v>
      </c>
      <c r="G721" s="42">
        <v>456</v>
      </c>
      <c r="H721" s="10"/>
    </row>
    <row r="722" spans="1:8" ht="15.75">
      <c r="A722" s="63"/>
      <c r="B722" s="63"/>
      <c r="C722" s="63"/>
      <c r="D722" s="63"/>
      <c r="E722" s="63"/>
      <c r="F722" s="10"/>
      <c r="G722" s="10"/>
      <c r="H722" s="10"/>
    </row>
    <row r="723" spans="1:8">
      <c r="A723" s="208">
        <v>850</v>
      </c>
      <c r="B723" s="10"/>
      <c r="C723" s="10"/>
      <c r="D723" s="10"/>
      <c r="E723" s="10"/>
      <c r="F723" s="10"/>
      <c r="G723" s="76">
        <v>1000</v>
      </c>
      <c r="H723" s="10"/>
    </row>
    <row r="724" spans="1:8" ht="13.5" thickBot="1">
      <c r="A724" s="10"/>
      <c r="B724" s="10"/>
      <c r="C724" s="10"/>
      <c r="D724" s="10"/>
      <c r="E724" s="10"/>
      <c r="F724" s="10"/>
      <c r="G724" s="10"/>
      <c r="H724" s="10"/>
    </row>
    <row r="725" spans="1:8" ht="13.5" thickBot="1">
      <c r="A725" s="68" t="s">
        <v>8</v>
      </c>
      <c r="B725" s="242">
        <v>456</v>
      </c>
      <c r="C725" s="10"/>
      <c r="D725" s="10"/>
      <c r="E725" s="10"/>
      <c r="F725" s="10"/>
      <c r="G725" s="10"/>
      <c r="H725" s="10"/>
    </row>
    <row r="726" spans="1:8" ht="13.5" thickBot="1">
      <c r="A726" s="10"/>
      <c r="B726" s="10"/>
      <c r="C726" s="10"/>
      <c r="D726" s="10"/>
      <c r="E726" s="10"/>
      <c r="F726" s="10"/>
      <c r="G726" s="10"/>
      <c r="H726" s="10"/>
    </row>
    <row r="727" spans="1:8" ht="13.5" thickBot="1">
      <c r="A727" s="10"/>
      <c r="B727" s="10"/>
      <c r="C727" s="113" t="s">
        <v>12</v>
      </c>
      <c r="D727" s="241">
        <f>RATE(B725,,-A723,G723)</f>
        <v>3.5646467961906027E-4</v>
      </c>
      <c r="E727" s="42" t="s">
        <v>137</v>
      </c>
      <c r="F727" s="147"/>
      <c r="G727" s="10"/>
      <c r="H727" s="10"/>
    </row>
    <row r="728" spans="1:8" ht="13.5" thickBot="1">
      <c r="A728" s="10"/>
      <c r="B728" s="10"/>
      <c r="C728" s="10"/>
      <c r="D728" s="10"/>
      <c r="E728" s="10"/>
      <c r="F728" s="10"/>
      <c r="G728" s="10"/>
      <c r="H728" s="10"/>
    </row>
    <row r="729" spans="1:8" ht="13.5" thickBot="1">
      <c r="A729" s="112"/>
      <c r="B729" s="10"/>
      <c r="C729" s="45" t="s">
        <v>50</v>
      </c>
      <c r="D729" s="219">
        <f>(1+D727)^365-1</f>
        <v>0.13892680948888847</v>
      </c>
      <c r="E729" s="42" t="s">
        <v>51</v>
      </c>
      <c r="F729" s="116">
        <v>7.0000000000000007E-2</v>
      </c>
      <c r="G729" s="10" t="s">
        <v>138</v>
      </c>
      <c r="H729" s="10"/>
    </row>
    <row r="730" spans="1:8">
      <c r="A730" s="84"/>
      <c r="B730" s="10"/>
      <c r="C730" s="10"/>
      <c r="D730" s="10"/>
      <c r="E730" s="10"/>
      <c r="F730" s="10"/>
      <c r="G730" s="10"/>
      <c r="H730" s="10"/>
    </row>
    <row r="731" spans="1:8">
      <c r="A731" s="114"/>
      <c r="B731" s="84"/>
      <c r="C731" s="115"/>
      <c r="F731" s="10"/>
      <c r="G731" s="10"/>
      <c r="H731" s="10"/>
    </row>
    <row r="732" spans="1:8">
      <c r="A732" s="10"/>
      <c r="B732" s="10"/>
      <c r="C732" s="10"/>
      <c r="D732" s="10"/>
      <c r="E732" s="10"/>
      <c r="F732" s="10"/>
      <c r="G732" s="10"/>
      <c r="H732" s="10"/>
    </row>
  </sheetData>
  <mergeCells count="57">
    <mergeCell ref="A379:I379"/>
    <mergeCell ref="A526:I527"/>
    <mergeCell ref="A475:H475"/>
    <mergeCell ref="B486:C486"/>
    <mergeCell ref="A598:I599"/>
    <mergeCell ref="A539:I540"/>
    <mergeCell ref="A719:I719"/>
    <mergeCell ref="A683:I686"/>
    <mergeCell ref="A652:H653"/>
    <mergeCell ref="A666:I666"/>
    <mergeCell ref="A708:I708"/>
    <mergeCell ref="A688:I694"/>
    <mergeCell ref="A680:I680"/>
    <mergeCell ref="A668:H669"/>
    <mergeCell ref="A640:I641"/>
    <mergeCell ref="A660:I660"/>
    <mergeCell ref="A471:H473"/>
    <mergeCell ref="A420:H421"/>
    <mergeCell ref="A488:H494"/>
    <mergeCell ref="A626:I627"/>
    <mergeCell ref="A589:I590"/>
    <mergeCell ref="A538:I538"/>
    <mergeCell ref="A586:I587"/>
    <mergeCell ref="A458:I458"/>
    <mergeCell ref="A534:I536"/>
    <mergeCell ref="A520:I520"/>
    <mergeCell ref="A596:I596"/>
    <mergeCell ref="A3:H3"/>
    <mergeCell ref="A33:H34"/>
    <mergeCell ref="A95:H95"/>
    <mergeCell ref="A5:H8"/>
    <mergeCell ref="A10:H12"/>
    <mergeCell ref="A71:H72"/>
    <mergeCell ref="A42:H43"/>
    <mergeCell ref="A45:H47"/>
    <mergeCell ref="A393:I394"/>
    <mergeCell ref="A431:H432"/>
    <mergeCell ref="A299:H299"/>
    <mergeCell ref="A217:B218"/>
    <mergeCell ref="A162:H163"/>
    <mergeCell ref="A381:I383"/>
    <mergeCell ref="A282:H285"/>
    <mergeCell ref="A295:H296"/>
    <mergeCell ref="A309:H315"/>
    <mergeCell ref="A206:H208"/>
    <mergeCell ref="A291:H293"/>
    <mergeCell ref="A250:H255"/>
    <mergeCell ref="A167:H167"/>
    <mergeCell ref="A244:I244"/>
    <mergeCell ref="A343:I343"/>
    <mergeCell ref="A353:I353"/>
    <mergeCell ref="A118:H121"/>
    <mergeCell ref="A128:H130"/>
    <mergeCell ref="A126:I126"/>
    <mergeCell ref="A123:I123"/>
    <mergeCell ref="A177:H180"/>
    <mergeCell ref="A141:I141"/>
  </mergeCells>
  <phoneticPr fontId="0" type="noConversion"/>
  <printOptions headings="1" gridLines="1"/>
  <pageMargins left="0.69" right="0.25" top="1" bottom="1" header="0.5" footer="0.5"/>
  <pageSetup scale="71" orientation="portrait" r:id="rId1"/>
  <headerFooter alignWithMargins="0">
    <oddFooter>&amp;C&amp;P of &amp;N</oddFooter>
  </headerFooter>
  <rowBreaks count="11" manualBreakCount="11">
    <brk id="69" max="8" man="1"/>
    <brk id="139" max="8" man="1"/>
    <brk id="204" max="8" man="1"/>
    <brk id="241" max="8" man="1"/>
    <brk id="294" max="8" man="1"/>
    <brk id="352" max="8" man="1"/>
    <brk id="419" max="8" man="1"/>
    <brk id="487" max="8" man="1"/>
    <brk id="557" max="8" man="1"/>
    <brk id="625" max="8" man="1"/>
    <brk id="665"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Model</vt:lpstr>
      <vt:lpstr>Model!Print_Area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Value of Money, Mini Case Model</dc:title>
  <dc:subject>Mini Case Sheets</dc:subject>
  <dc:creator>Christopher Buzzard, Mike Ehrhardt, Bart Kreps</dc:creator>
  <cp:lastModifiedBy>user</cp:lastModifiedBy>
  <cp:lastPrinted>2011-02-11T20:47:35Z</cp:lastPrinted>
  <dcterms:created xsi:type="dcterms:W3CDTF">1999-08-05T14:40:26Z</dcterms:created>
  <dcterms:modified xsi:type="dcterms:W3CDTF">2013-04-29T10:13:16Z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